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rochazka\Desktop\"/>
    </mc:Choice>
  </mc:AlternateContent>
  <bookViews>
    <workbookView xWindow="630" yWindow="525" windowWidth="22695" windowHeight="11445"/>
  </bookViews>
  <sheets>
    <sheet name="SO 1.1 Stavební část" sheetId="2" r:id="rId1"/>
  </sheets>
  <definedNames>
    <definedName name="_xlnm.Print_Titles" localSheetId="0">'SO 1.1 Stavební část'!$120:$120</definedName>
    <definedName name="_xlnm.Print_Area" localSheetId="0">'SO 1.1 Stavební část'!$C$4:$Q$70,'SO 1.1 Stavební část'!$C$76:$Q$104,'SO 1.1 Stavební část'!$C$110:$Q$194</definedName>
  </definedNames>
  <calcPr calcId="162913"/>
</workbook>
</file>

<file path=xl/calcChain.xml><?xml version="1.0" encoding="utf-8"?>
<calcChain xmlns="http://schemas.openxmlformats.org/spreadsheetml/2006/main">
  <c r="BI194" i="2" l="1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F118" i="2"/>
  <c r="M117" i="2"/>
  <c r="F115" i="2"/>
  <c r="F113" i="2"/>
  <c r="N99" i="2"/>
  <c r="M28" i="2" s="1"/>
  <c r="BI102" i="2"/>
  <c r="BH102" i="2"/>
  <c r="BG102" i="2"/>
  <c r="BF102" i="2"/>
  <c r="BE102" i="2"/>
  <c r="BI101" i="2"/>
  <c r="BH101" i="2"/>
  <c r="BG101" i="2"/>
  <c r="BF101" i="2"/>
  <c r="BE101" i="2"/>
  <c r="BI100" i="2"/>
  <c r="BH100" i="2"/>
  <c r="BG100" i="2"/>
  <c r="BF100" i="2"/>
  <c r="BE100" i="2"/>
  <c r="F84" i="2"/>
  <c r="M83" i="2"/>
  <c r="F81" i="2"/>
  <c r="F79" i="2"/>
  <c r="M84" i="2"/>
  <c r="F83" i="2"/>
  <c r="M81" i="2"/>
  <c r="F112" i="2"/>
  <c r="W185" i="2" l="1"/>
  <c r="Y185" i="2"/>
  <c r="W123" i="2"/>
  <c r="AA138" i="2"/>
  <c r="BK123" i="2"/>
  <c r="N123" i="2" s="1"/>
  <c r="N90" i="2" s="1"/>
  <c r="Y138" i="2"/>
  <c r="AA191" i="2"/>
  <c r="AA123" i="2"/>
  <c r="W141" i="2"/>
  <c r="W177" i="2"/>
  <c r="AA185" i="2"/>
  <c r="Y141" i="2"/>
  <c r="W151" i="2"/>
  <c r="Y177" i="2"/>
  <c r="AA141" i="2"/>
  <c r="Y151" i="2"/>
  <c r="AA177" i="2"/>
  <c r="BK191" i="2"/>
  <c r="N191" i="2" s="1"/>
  <c r="N97" i="2" s="1"/>
  <c r="AA151" i="2"/>
  <c r="W191" i="2"/>
  <c r="Y123" i="2"/>
  <c r="W138" i="2"/>
  <c r="Y191" i="2"/>
  <c r="Y184" i="2" s="1"/>
  <c r="H34" i="2"/>
  <c r="BK177" i="2"/>
  <c r="N177" i="2" s="1"/>
  <c r="N94" i="2" s="1"/>
  <c r="BK138" i="2"/>
  <c r="N138" i="2" s="1"/>
  <c r="N91" i="2" s="1"/>
  <c r="BK141" i="2"/>
  <c r="N141" i="2" s="1"/>
  <c r="N92" i="2" s="1"/>
  <c r="BK185" i="2"/>
  <c r="N185" i="2" s="1"/>
  <c r="N96" i="2" s="1"/>
  <c r="H35" i="2"/>
  <c r="BK151" i="2"/>
  <c r="N151" i="2" s="1"/>
  <c r="N93" i="2" s="1"/>
  <c r="H36" i="2"/>
  <c r="M32" i="2"/>
  <c r="M33" i="2"/>
  <c r="F78" i="2"/>
  <c r="M115" i="2"/>
  <c r="M118" i="2"/>
  <c r="H33" i="2"/>
  <c r="F117" i="2"/>
  <c r="H32" i="2"/>
  <c r="W122" i="2" l="1"/>
  <c r="W121" i="2" s="1"/>
  <c r="AA122" i="2"/>
  <c r="W184" i="2"/>
  <c r="BK184" i="2"/>
  <c r="N184" i="2" s="1"/>
  <c r="N95" i="2" s="1"/>
  <c r="Y122" i="2"/>
  <c r="Y121" i="2" s="1"/>
  <c r="AA184" i="2"/>
  <c r="BK122" i="2"/>
  <c r="N122" i="2" s="1"/>
  <c r="N89" i="2" s="1"/>
  <c r="AA121" i="2" l="1"/>
  <c r="BK121" i="2"/>
  <c r="N121" i="2" s="1"/>
  <c r="N88" i="2" s="1"/>
  <c r="M27" i="2" s="1"/>
  <c r="M30" i="2" s="1"/>
  <c r="L104" i="2" l="1"/>
  <c r="L38" i="2"/>
</calcChain>
</file>

<file path=xl/sharedStrings.xml><?xml version="1.0" encoding="utf-8"?>
<sst xmlns="http://schemas.openxmlformats.org/spreadsheetml/2006/main" count="1081" uniqueCount="358">
  <si>
    <t>List obsahuje:</t>
  </si>
  <si>
    <t/>
  </si>
  <si>
    <t>False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</si>
  <si>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</si>
  <si>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</si>
  <si>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</si>
  <si>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</si>
  <si>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</si>
  <si>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</si>
  <si>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</si>
  <si>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827 4</t>
  </si>
  <si>
    <t>CC-CZ:</t>
  </si>
  <si>
    <t>242</t>
  </si>
  <si>
    <t>1</t>
  </si>
  <si>
    <t>Místo:</t>
  </si>
  <si>
    <t xml:space="preserve"> </t>
  </si>
  <si>
    <t>Datum:</t>
  </si>
  <si>
    <t>10</t>
  </si>
  <si>
    <t>Objednatel:</t>
  </si>
  <si>
    <t>IČ:</t>
  </si>
  <si>
    <t>SPŠ dopravní,Karlovarská 99, 323 00 Plzeň</t>
  </si>
  <si>
    <t>DIČ:</t>
  </si>
  <si>
    <t>Zhotovitel:</t>
  </si>
  <si>
    <t>Neurčen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</si>
  <si>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</si>
  <si>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</si>
  <si>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</si>
  <si>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</si>
  <si>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</si>
  <si>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</si>
  <si>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</si>
  <si>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</si>
  <si>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</si>
  <si>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</si>
  <si>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</si>
  <si>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</si>
  <si>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</si>
  <si>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</si>
  <si>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</si>
  <si>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</si>
  <si>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</si>
  <si>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</si>
  <si>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</si>
  <si>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</si>
  <si>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</si>
  <si>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</si>
  <si>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</si>
  <si>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{08cb75ce-015d-4d3e-998a-13d334959ccb}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</si>
  <si>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</si>
  <si>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</si>
  <si>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</si>
  <si>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</si>
  <si>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</si>
  <si>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</si>
  <si>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</si>
  <si>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</si>
  <si>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</si>
  <si>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</si>
  <si>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</si>
  <si>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</si>
  <si>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</si>
  <si>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</si>
  <si>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</si>
  <si>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</si>
  <si>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</si>
  <si>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</si>
  <si>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Komunikace+zpevněné plochy</t>
  </si>
  <si>
    <t xml:space="preserve">    80 - Šachta Š1,  výk.č.6</t>
  </si>
  <si>
    <t xml:space="preserve">    9 - Ostatní konstrukce a práce-bourání</t>
  </si>
  <si>
    <t xml:space="preserve">    99 - Přesun hmot+ostatní</t>
  </si>
  <si>
    <t>PSV - Práce a dodávky PSV</t>
  </si>
  <si>
    <t xml:space="preserve">    711 - Izolace proti vodě, vlhkosti a plynům</t>
  </si>
  <si>
    <t xml:space="preserve">    713 - Izolace tepelné</t>
  </si>
  <si>
    <t>2) Ostatní náklady</t>
  </si>
  <si>
    <t>Zařízení staveniště</t>
  </si>
  <si>
    <t>VRN</t>
  </si>
  <si>
    <t>Riziko</t>
  </si>
  <si>
    <t>Kompl.činnost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</si>
  <si>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</si>
  <si>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</si>
  <si>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</si>
  <si>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</si>
  <si>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</si>
  <si>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</si>
  <si>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</si>
  <si>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</si>
  <si>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</si>
  <si>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</si>
  <si>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</si>
  <si>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</si>
  <si>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</si>
  <si>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</si>
  <si>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</si>
  <si>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</si>
  <si>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121101102</t>
  </si>
  <si>
    <t>Sejmutí ornice tl 15cm s přemístěním na vzdálenost do 100 m+ dočasná skládka</t>
  </si>
  <si>
    <t>m2</t>
  </si>
  <si>
    <t>4</t>
  </si>
  <si>
    <t>-1317946676</t>
  </si>
  <si>
    <t>132201202</t>
  </si>
  <si>
    <t>Hloubení rýh š do 2000 mm v hornině tř. 3 objemu do 1000 m3 /50%</t>
  </si>
  <si>
    <t>m3</t>
  </si>
  <si>
    <t>808458958</t>
  </si>
  <si>
    <t>3</t>
  </si>
  <si>
    <t>132301202</t>
  </si>
  <si>
    <t>Hloubení rýh š do 2000 mm v hornině tř. 4 objemu do 1000 m3 /50%</t>
  </si>
  <si>
    <t>825588519</t>
  </si>
  <si>
    <t>162701105</t>
  </si>
  <si>
    <t>Vodorovné přemístění do 10000 m výkopku z horniny tř. 1 až 4</t>
  </si>
  <si>
    <t>54241732</t>
  </si>
  <si>
    <t>5</t>
  </si>
  <si>
    <t>167101101</t>
  </si>
  <si>
    <t>Nakládání výkopku z hornin tř. 1 až 4 do 100 m3</t>
  </si>
  <si>
    <t>-424044254</t>
  </si>
  <si>
    <t>6</t>
  </si>
  <si>
    <t>171201206</t>
  </si>
  <si>
    <t>Poplatek za skládku - ostatní zemina</t>
  </si>
  <si>
    <t>t</t>
  </si>
  <si>
    <t>-134843784</t>
  </si>
  <si>
    <t>7</t>
  </si>
  <si>
    <t>174101101</t>
  </si>
  <si>
    <t>Zásyp jam, šachet rýh nebo kolem objektů sypaninou se zhutněním</t>
  </si>
  <si>
    <t>-1765975773</t>
  </si>
  <si>
    <t>8</t>
  </si>
  <si>
    <t>181301102</t>
  </si>
  <si>
    <t>Rozprostření ornice pl do 500 m2 v rovině nebo ve svahu do 1:5 tl vrstvy do 150 mm</t>
  </si>
  <si>
    <t>-1672348000</t>
  </si>
  <si>
    <t>9</t>
  </si>
  <si>
    <t>183405211</t>
  </si>
  <si>
    <t>Výsev trávníku hydroosevem na ornici</t>
  </si>
  <si>
    <t>-701557519</t>
  </si>
  <si>
    <t>M</t>
  </si>
  <si>
    <t>005724100</t>
  </si>
  <si>
    <t xml:space="preserve">osivo směs travní </t>
  </si>
  <si>
    <t>kg</t>
  </si>
  <si>
    <t>-2098967894</t>
  </si>
  <si>
    <t>11</t>
  </si>
  <si>
    <t>451541111</t>
  </si>
  <si>
    <t>Zásyp a obsyp- otevřený výkop ze štěrkodrtě</t>
  </si>
  <si>
    <t>-184189865</t>
  </si>
  <si>
    <t>12</t>
  </si>
  <si>
    <t>451573111</t>
  </si>
  <si>
    <t>Zásyp a obsyp- otevřený výkop z písku</t>
  </si>
  <si>
    <t>675623439</t>
  </si>
  <si>
    <t>13</t>
  </si>
  <si>
    <t>181101102</t>
  </si>
  <si>
    <t>Úprava pláně v  hornině tř. 1 až 4 se zhutněním</t>
  </si>
  <si>
    <t>906789531</t>
  </si>
  <si>
    <t>14</t>
  </si>
  <si>
    <t>283234210</t>
  </si>
  <si>
    <t xml:space="preserve">D+M fólie varovná PE šíře 33 cm </t>
  </si>
  <si>
    <t>m</t>
  </si>
  <si>
    <t>-740488572</t>
  </si>
  <si>
    <t>564782111</t>
  </si>
  <si>
    <t xml:space="preserve">Podklad z vibrovaného stěrku ŠV tl 300 mm /ACP 16(22)+50/70;80mm, ŠD 0/32; 120mm/ </t>
  </si>
  <si>
    <t>1803061866</t>
  </si>
  <si>
    <t>16</t>
  </si>
  <si>
    <t>5729421120</t>
  </si>
  <si>
    <t>Vyspravení krytu asf.chodníku po překopech /ACO 8 50/70;30mm/</t>
  </si>
  <si>
    <t>1598471254</t>
  </si>
  <si>
    <t>17</t>
  </si>
  <si>
    <t>4111</t>
  </si>
  <si>
    <t>kus</t>
  </si>
  <si>
    <t>-625417773</t>
  </si>
  <si>
    <t>18</t>
  </si>
  <si>
    <t>317121102</t>
  </si>
  <si>
    <t>Montáž prefabrikovaných překladů pro světlost otvoru do 1800 mm</t>
  </si>
  <si>
    <t>-1969084111</t>
  </si>
  <si>
    <t>19</t>
  </si>
  <si>
    <t>593211520</t>
  </si>
  <si>
    <t>překlad železobetonový RZP 179/12/24 V 179x11,5x24 cm</t>
  </si>
  <si>
    <t>-1373619399</t>
  </si>
  <si>
    <t>20</t>
  </si>
  <si>
    <t>593211</t>
  </si>
  <si>
    <t>překlad železobetonový RZP 179/7/24P 179x7x24 cm</t>
  </si>
  <si>
    <t>-890702925</t>
  </si>
  <si>
    <t>279321342</t>
  </si>
  <si>
    <t>1759529362</t>
  </si>
  <si>
    <t>22</t>
  </si>
  <si>
    <t>279321344</t>
  </si>
  <si>
    <t>1118938003</t>
  </si>
  <si>
    <t>23</t>
  </si>
  <si>
    <t>41138</t>
  </si>
  <si>
    <t>Stropní deska tl 12cm /deska C25/30 vč.bednění</t>
  </si>
  <si>
    <t>2119743833</t>
  </si>
  <si>
    <t>24</t>
  </si>
  <si>
    <t>41117</t>
  </si>
  <si>
    <t>Beton C 20/25 přebetonování 0,8m3+ochr.vrstva izolace 0,3m3</t>
  </si>
  <si>
    <t>-94306614</t>
  </si>
  <si>
    <t>25</t>
  </si>
  <si>
    <t>27236</t>
  </si>
  <si>
    <t>-1558459503</t>
  </si>
  <si>
    <t>26</t>
  </si>
  <si>
    <t>961044111</t>
  </si>
  <si>
    <t>Bourání základů z betonu prostého</t>
  </si>
  <si>
    <t>111587833</t>
  </si>
  <si>
    <t>27</t>
  </si>
  <si>
    <t>967042712</t>
  </si>
  <si>
    <t>Odsekání z betonu plošné tl do 100 mm /ochr.vrstva izolace</t>
  </si>
  <si>
    <t>-1363793578</t>
  </si>
  <si>
    <t>28</t>
  </si>
  <si>
    <t>963015161</t>
  </si>
  <si>
    <t>Demontáž prefabrikovaných krycích desek kanálů, šachet nebo žump do hmotnosti 2 t</t>
  </si>
  <si>
    <t>-961316141</t>
  </si>
  <si>
    <t>29</t>
  </si>
  <si>
    <t>977151123</t>
  </si>
  <si>
    <t>Jádrové vrty diamantovými korunkami do D 150 mm do stavebních materiálů /1x0,7m</t>
  </si>
  <si>
    <t>1376514689</t>
  </si>
  <si>
    <t>30</t>
  </si>
  <si>
    <t>977151127</t>
  </si>
  <si>
    <t>Jádrové vrty diamantovými korunkami do D 250 mm do stavebních materiálů /2x0,7m</t>
  </si>
  <si>
    <t>-317615131</t>
  </si>
  <si>
    <t>31</t>
  </si>
  <si>
    <t>28630</t>
  </si>
  <si>
    <t>1387393234</t>
  </si>
  <si>
    <t>32</t>
  </si>
  <si>
    <t>2863000</t>
  </si>
  <si>
    <t>-511348615</t>
  </si>
  <si>
    <t>33</t>
  </si>
  <si>
    <t>286311</t>
  </si>
  <si>
    <t>-53166439</t>
  </si>
  <si>
    <t>34</t>
  </si>
  <si>
    <t>2863110</t>
  </si>
  <si>
    <t>1309061828</t>
  </si>
  <si>
    <t>35</t>
  </si>
  <si>
    <t>9319981</t>
  </si>
  <si>
    <t>Přilepení fol.límce PUR tmelem</t>
  </si>
  <si>
    <t>-2061916976</t>
  </si>
  <si>
    <t>36</t>
  </si>
  <si>
    <t>113107122</t>
  </si>
  <si>
    <t>Odstranění podkladu pl do 50 m2 z kameniva drceného tl 200 mm</t>
  </si>
  <si>
    <t>-746280112</t>
  </si>
  <si>
    <t>37</t>
  </si>
  <si>
    <t>113151115</t>
  </si>
  <si>
    <t>Odstranění živičného krytu pl do 500 m2 tl 60 mm</t>
  </si>
  <si>
    <t>-1521076273</t>
  </si>
  <si>
    <t>38</t>
  </si>
  <si>
    <t>919731122</t>
  </si>
  <si>
    <t>Zarovnání styčné plochy podkladu nebo krytu živičného tl do 100 mm</t>
  </si>
  <si>
    <t>2050234747</t>
  </si>
  <si>
    <t>39</t>
  </si>
  <si>
    <t>919735113</t>
  </si>
  <si>
    <t>Řezání stávajícího živičného krytu hl do 150 mm</t>
  </si>
  <si>
    <t>1319758078</t>
  </si>
  <si>
    <t>40</t>
  </si>
  <si>
    <t>113201112</t>
  </si>
  <si>
    <t>-1109119211</t>
  </si>
  <si>
    <t>41</t>
  </si>
  <si>
    <t>916563111</t>
  </si>
  <si>
    <t>-221456307</t>
  </si>
  <si>
    <t>42</t>
  </si>
  <si>
    <t>592175030</t>
  </si>
  <si>
    <t>-1796508801</t>
  </si>
  <si>
    <t>43</t>
  </si>
  <si>
    <t>918101111</t>
  </si>
  <si>
    <t>Lože pod obrubníky, krajníky nebo obruby z dlažebních kostek z betonu prostého</t>
  </si>
  <si>
    <t>-797792818</t>
  </si>
  <si>
    <t>44</t>
  </si>
  <si>
    <t>9389084110</t>
  </si>
  <si>
    <t>Očištění povrchu krytu + úklid kolem objektu</t>
  </si>
  <si>
    <t>-163785097</t>
  </si>
  <si>
    <t>45</t>
  </si>
  <si>
    <t>979054451</t>
  </si>
  <si>
    <t>Očištění vybouraných obrubníků</t>
  </si>
  <si>
    <t>-1889728500</t>
  </si>
  <si>
    <t>46</t>
  </si>
  <si>
    <t>979081111</t>
  </si>
  <si>
    <t>Odvoz suti a vybouraných hmot na skládku do 1 km</t>
  </si>
  <si>
    <t>90558173</t>
  </si>
  <si>
    <t>47</t>
  </si>
  <si>
    <t>979081121</t>
  </si>
  <si>
    <t>Odvoz suti a vybouraných hmot na skládku ZKD 1 km přes 1 km/9x</t>
  </si>
  <si>
    <t>1757934257</t>
  </si>
  <si>
    <t>48</t>
  </si>
  <si>
    <t>979082111</t>
  </si>
  <si>
    <t>Vnitrostaveništní vodorovná doprava suti a vybouraných hmot do 10 m</t>
  </si>
  <si>
    <t>2058896038</t>
  </si>
  <si>
    <t>49</t>
  </si>
  <si>
    <t>979098191</t>
  </si>
  <si>
    <t>Poplatek za skládku netříděné suti</t>
  </si>
  <si>
    <t>1052241757</t>
  </si>
  <si>
    <t>50</t>
  </si>
  <si>
    <t>979098192</t>
  </si>
  <si>
    <t>Poplatek za skládku suti s příměsí asfaltu</t>
  </si>
  <si>
    <t>-260080102</t>
  </si>
  <si>
    <t>51</t>
  </si>
  <si>
    <t>998225111</t>
  </si>
  <si>
    <t>Přesun hmot pro pozemní komunikace a letiště s krytem živičným</t>
  </si>
  <si>
    <t>-1666807686</t>
  </si>
  <si>
    <t>52</t>
  </si>
  <si>
    <t>9999</t>
  </si>
  <si>
    <t>Provedení rázové zkoušky</t>
  </si>
  <si>
    <t>kpl</t>
  </si>
  <si>
    <t>-390404477</t>
  </si>
  <si>
    <t>53</t>
  </si>
  <si>
    <t>99991</t>
  </si>
  <si>
    <t>Dokumentace skutečného provedení SO 1.1 stav.část</t>
  </si>
  <si>
    <t>-1734102345</t>
  </si>
  <si>
    <t>54</t>
  </si>
  <si>
    <t>99993</t>
  </si>
  <si>
    <t>Ohražení staveniště pevnou zábranou z obou stran výkopu</t>
  </si>
  <si>
    <t>-1143186710</t>
  </si>
  <si>
    <t>55</t>
  </si>
  <si>
    <t>99994</t>
  </si>
  <si>
    <t>Pažení výkopů</t>
  </si>
  <si>
    <t>920464141</t>
  </si>
  <si>
    <t>56</t>
  </si>
  <si>
    <t>99995</t>
  </si>
  <si>
    <t>Poplatek za zvláštní užívání /zábory</t>
  </si>
  <si>
    <t>-2032307176</t>
  </si>
  <si>
    <t>57</t>
  </si>
  <si>
    <t>711111001</t>
  </si>
  <si>
    <t>Provedení izolace proti zemní vlhkosti vodorovné za studena nátěrem penetračním v.č.6</t>
  </si>
  <si>
    <t>-1707867552</t>
  </si>
  <si>
    <t>58</t>
  </si>
  <si>
    <t>111631490</t>
  </si>
  <si>
    <t>lak asfaltový penetrační</t>
  </si>
  <si>
    <t>-1318711247</t>
  </si>
  <si>
    <t>59</t>
  </si>
  <si>
    <t>711141559</t>
  </si>
  <si>
    <t>Provedení izolace proti zemní vlhkosti pásy přitavením vodorovné NAIP</t>
  </si>
  <si>
    <t>1401230704</t>
  </si>
  <si>
    <t>60</t>
  </si>
  <si>
    <t>628321340</t>
  </si>
  <si>
    <t xml:space="preserve">pás těžký asfaltovaný </t>
  </si>
  <si>
    <t>-1615853999</t>
  </si>
  <si>
    <t>61</t>
  </si>
  <si>
    <t>998711201</t>
  </si>
  <si>
    <t>Přesun hmot pro izolace proti vodě, vlhkosti a plynům v objektech v do 6 m</t>
  </si>
  <si>
    <t>%</t>
  </si>
  <si>
    <t>-1731758646</t>
  </si>
  <si>
    <t>62</t>
  </si>
  <si>
    <t>713131141</t>
  </si>
  <si>
    <t>Montáž izolace tepelné stěn a základů lepením celoplošně rohoží, pásů, dílců, desek</t>
  </si>
  <si>
    <t>1814836137</t>
  </si>
  <si>
    <t>63</t>
  </si>
  <si>
    <t>283763790</t>
  </si>
  <si>
    <t>polystyren extrudovaný  50 mm</t>
  </si>
  <si>
    <t>-662940857</t>
  </si>
  <si>
    <t>64</t>
  </si>
  <si>
    <t>998713201</t>
  </si>
  <si>
    <t>Přesun hmot pro izolace tepelné v objektech v do 6 m</t>
  </si>
  <si>
    <t>-1613436737</t>
  </si>
  <si>
    <t>Přeložka horkovodní přípojky SZŠ Karlovarská</t>
  </si>
  <si>
    <t>DIPROS s.r.o.</t>
  </si>
  <si>
    <t>SO 1.1 - Stavební část</t>
  </si>
  <si>
    <t>Ing.Roman Maule</t>
  </si>
  <si>
    <t>Vytrhání obrubníku</t>
  </si>
  <si>
    <t>Osazení obrubníku betonového s boční opěrou do lože z betonu prostého</t>
  </si>
  <si>
    <t>Základové zdi tl do 250 mmi ze ŽB tř. C 25/30 do ztraceného bednění z tvárnic tl jádra do 200 mm</t>
  </si>
  <si>
    <t>Základové zdi tl do 360 mmi ze ŽB tř. C 25/30 do ztraceného bednění z tvárnic tl jádra do 300 mm</t>
  </si>
  <si>
    <t>Výztuž konstrukcí betonářskou ocelí 10 425</t>
  </si>
  <si>
    <t>Obrubník přírodní 100x15/12x30 cm /zpětné použití</t>
  </si>
  <si>
    <t xml:space="preserve">Poklop šachtový polyuretanový B 125, s dostatečnou únosností, s bezp.zámkem    </t>
  </si>
  <si>
    <t>D+M pažnice  FE/F200 - 700mm (upřesnit při objednání)</t>
  </si>
  <si>
    <t>D+M pažnice  FE/F100 - 700mm (upřesnit při objednání)</t>
  </si>
  <si>
    <t>D+M těsnící vložka PS Standard 200/140 (upřesnit při objednání)</t>
  </si>
  <si>
    <t>D+M těsnící vložka PS Hybrid 100/50 (upřesnit při objednání)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</si>
</sst>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4" fontId="5" fillId="0" borderId="21" xfId="0" applyNumberFormat="1" applyFont="1" applyBorder="1" applyAlignment="1" applyProtection="1"/>
    <xf numFmtId="4" fontId="5" fillId="0" borderId="21" xfId="0" applyNumberFormat="1" applyFont="1" applyBorder="1" applyAlignment="1" applyProtection="1">
      <alignment vertical="center"/>
    </xf>
    <xf numFmtId="4" fontId="4" fillId="0" borderId="10" xfId="0" applyNumberFormat="1" applyFont="1" applyBorder="1" applyAlignment="1" applyProtection="1"/>
    <xf numFmtId="4" fontId="4" fillId="0" borderId="10" xfId="0" applyNumberFormat="1" applyFont="1" applyBorder="1" applyAlignment="1" applyProtection="1">
      <alignment vertical="center"/>
    </xf>
    <xf numFmtId="4" fontId="5" fillId="0" borderId="15" xfId="0" applyNumberFormat="1" applyFont="1" applyBorder="1" applyAlignment="1" applyProtection="1"/>
    <xf numFmtId="4" fontId="5" fillId="0" borderId="15" xfId="0" applyNumberFormat="1" applyFont="1" applyBorder="1" applyAlignment="1" applyProtection="1">
      <alignment vertical="center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</xf>
    <xf numFmtId="4" fontId="0" fillId="5" borderId="23" xfId="0" applyNumberFormat="1" applyFont="1" applyFill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24" fillId="0" borderId="23" xfId="0" applyFont="1" applyBorder="1" applyAlignment="1" applyProtection="1">
      <alignment horizontal="left" vertical="center" wrapText="1"/>
    </xf>
    <xf numFmtId="4" fontId="24" fillId="5" borderId="23" xfId="0" applyNumberFormat="1" applyFont="1" applyFill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0" fontId="28" fillId="0" borderId="23" xfId="0" applyFont="1" applyBorder="1" applyAlignment="1" applyProtection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top" wrapText="1"/>
    </xf>
    <xf numFmtId="49" fontId="28" fillId="0" borderId="23" xfId="0" applyNumberFormat="1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5"/>
  <sheetViews>
    <sheetView showGridLines="0" tabSelected="1" workbookViewId="0">
      <pane ySplit="1" topLeftCell="A101" activePane="bottomLeft" state="frozen"/>
      <selection pane="bottomLeft" activeCell="L125" sqref="L125:M12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49</v>
      </c>
      <c r="G1" s="8"/>
      <c r="H1" s="124" t="s">
        <v>50</v>
      </c>
      <c r="I1" s="124"/>
      <c r="J1" s="124"/>
      <c r="K1" s="124"/>
      <c r="L1" s="8" t="s">
        <v>51</v>
      </c>
      <c r="M1" s="6"/>
      <c r="N1" s="6"/>
      <c r="O1" s="7" t="s">
        <v>52</v>
      </c>
      <c r="P1" s="6"/>
      <c r="Q1" s="6"/>
      <c r="R1" s="6"/>
      <c r="S1" s="8" t="s">
        <v>53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68" t="s">
        <v>3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125" t="s">
        <v>4</v>
      </c>
      <c r="T2" s="126"/>
      <c r="U2" s="126"/>
      <c r="V2" s="126"/>
      <c r="W2" s="126"/>
      <c r="X2" s="126"/>
      <c r="Y2" s="126"/>
      <c r="Z2" s="126"/>
      <c r="AA2" s="126"/>
      <c r="AB2" s="126"/>
      <c r="AC2" s="126"/>
      <c r="AT2" s="10" t="s">
        <v>47</v>
      </c>
    </row>
    <row r="3" spans="1:66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54</v>
      </c>
    </row>
    <row r="4" spans="1:66" ht="36.950000000000003" customHeight="1" x14ac:dyDescent="0.3">
      <c r="B4" s="14"/>
      <c r="C4" s="154" t="s">
        <v>55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"/>
      <c r="T4" s="16" t="s">
        <v>7</v>
      </c>
      <c r="AT4" s="10" t="s">
        <v>2</v>
      </c>
    </row>
    <row r="5" spans="1:66" ht="6.95" customHeight="1" x14ac:dyDescent="0.3">
      <c r="B5" s="14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5"/>
    </row>
    <row r="6" spans="1:66" ht="25.35" customHeight="1" x14ac:dyDescent="0.3">
      <c r="B6" s="14"/>
      <c r="C6" s="17"/>
      <c r="D6" s="105" t="s">
        <v>8</v>
      </c>
      <c r="E6" s="17"/>
      <c r="F6" s="134" t="s">
        <v>343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7"/>
      <c r="R6" s="15"/>
    </row>
    <row r="7" spans="1:66" s="1" customFormat="1" ht="32.85" customHeight="1" x14ac:dyDescent="0.3">
      <c r="B7" s="22"/>
      <c r="C7" s="23"/>
      <c r="D7" s="19" t="s">
        <v>56</v>
      </c>
      <c r="E7" s="23"/>
      <c r="F7" s="170" t="s">
        <v>345</v>
      </c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23"/>
      <c r="R7" s="24"/>
    </row>
    <row r="8" spans="1:66" s="1" customFormat="1" ht="14.45" customHeight="1" x14ac:dyDescent="0.3">
      <c r="B8" s="22"/>
      <c r="C8" s="23"/>
      <c r="D8" s="20" t="s">
        <v>9</v>
      </c>
      <c r="E8" s="23"/>
      <c r="F8" s="18" t="s">
        <v>10</v>
      </c>
      <c r="G8" s="23"/>
      <c r="H8" s="23"/>
      <c r="I8" s="23"/>
      <c r="J8" s="23"/>
      <c r="K8" s="23"/>
      <c r="L8" s="23"/>
      <c r="M8" s="20" t="s">
        <v>11</v>
      </c>
      <c r="N8" s="23"/>
      <c r="O8" s="18" t="s">
        <v>12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14</v>
      </c>
      <c r="E9" s="23"/>
      <c r="F9" s="18" t="s">
        <v>15</v>
      </c>
      <c r="G9" s="23"/>
      <c r="H9" s="23"/>
      <c r="I9" s="23"/>
      <c r="J9" s="23"/>
      <c r="K9" s="23"/>
      <c r="L9" s="23"/>
      <c r="M9" s="20" t="s">
        <v>16</v>
      </c>
      <c r="N9" s="23"/>
      <c r="O9" s="138">
        <v>44494</v>
      </c>
      <c r="P9" s="138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18</v>
      </c>
      <c r="E11" s="23"/>
      <c r="F11" s="23"/>
      <c r="G11" s="23"/>
      <c r="H11" s="23"/>
      <c r="I11" s="23"/>
      <c r="J11" s="23"/>
      <c r="K11" s="23"/>
      <c r="L11" s="23"/>
      <c r="M11" s="20" t="s">
        <v>19</v>
      </c>
      <c r="N11" s="23"/>
      <c r="O11" s="139"/>
      <c r="P11" s="139"/>
      <c r="Q11" s="23"/>
      <c r="R11" s="24"/>
    </row>
    <row r="12" spans="1:66" s="1" customFormat="1" ht="18" customHeight="1" x14ac:dyDescent="0.3">
      <c r="B12" s="22"/>
      <c r="C12" s="23"/>
      <c r="D12" s="23"/>
      <c r="E12" s="106" t="s">
        <v>20</v>
      </c>
      <c r="F12" s="23"/>
      <c r="G12" s="23"/>
      <c r="H12" s="23"/>
      <c r="I12" s="23"/>
      <c r="J12" s="23"/>
      <c r="K12" s="23"/>
      <c r="L12" s="23"/>
      <c r="M12" s="20" t="s">
        <v>21</v>
      </c>
      <c r="N12" s="23"/>
      <c r="O12" s="139"/>
      <c r="P12" s="139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22</v>
      </c>
      <c r="E14" s="23"/>
      <c r="F14" s="23"/>
      <c r="G14" s="23"/>
      <c r="H14" s="23"/>
      <c r="I14" s="23"/>
      <c r="J14" s="23"/>
      <c r="K14" s="23"/>
      <c r="L14" s="23"/>
      <c r="M14" s="20" t="s">
        <v>19</v>
      </c>
      <c r="N14" s="23"/>
      <c r="O14" s="139" t="s">
        <v>1</v>
      </c>
      <c r="P14" s="139"/>
      <c r="Q14" s="23"/>
      <c r="R14" s="24"/>
    </row>
    <row r="15" spans="1:66" s="1" customFormat="1" ht="18" customHeight="1" x14ac:dyDescent="0.3">
      <c r="B15" s="22"/>
      <c r="C15" s="23"/>
      <c r="D15" s="23"/>
      <c r="E15" s="18" t="s">
        <v>23</v>
      </c>
      <c r="F15" s="23"/>
      <c r="G15" s="23"/>
      <c r="H15" s="23"/>
      <c r="I15" s="23"/>
      <c r="J15" s="23"/>
      <c r="K15" s="23"/>
      <c r="L15" s="23"/>
      <c r="M15" s="20" t="s">
        <v>21</v>
      </c>
      <c r="N15" s="23"/>
      <c r="O15" s="139" t="s">
        <v>1</v>
      </c>
      <c r="P15" s="139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24</v>
      </c>
      <c r="E17" s="23"/>
      <c r="F17" s="23"/>
      <c r="G17" s="23"/>
      <c r="H17" s="23"/>
      <c r="I17" s="23"/>
      <c r="J17" s="23"/>
      <c r="K17" s="23"/>
      <c r="L17" s="23"/>
      <c r="M17" s="20" t="s">
        <v>19</v>
      </c>
      <c r="N17" s="23"/>
      <c r="O17" s="139" t="s">
        <v>1</v>
      </c>
      <c r="P17" s="139"/>
      <c r="Q17" s="23"/>
      <c r="R17" s="24"/>
    </row>
    <row r="18" spans="2:18" s="1" customFormat="1" ht="18" customHeight="1" x14ac:dyDescent="0.3">
      <c r="B18" s="22"/>
      <c r="C18" s="23"/>
      <c r="D18" s="23"/>
      <c r="E18" s="106" t="s">
        <v>344</v>
      </c>
      <c r="F18" s="23"/>
      <c r="G18" s="23"/>
      <c r="H18" s="23"/>
      <c r="I18" s="23"/>
      <c r="J18" s="23"/>
      <c r="K18" s="23"/>
      <c r="L18" s="23"/>
      <c r="M18" s="20" t="s">
        <v>21</v>
      </c>
      <c r="N18" s="23"/>
      <c r="O18" s="139" t="s">
        <v>1</v>
      </c>
      <c r="P18" s="139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25</v>
      </c>
      <c r="E20" s="23"/>
      <c r="F20" s="23"/>
      <c r="G20" s="23"/>
      <c r="H20" s="23"/>
      <c r="I20" s="23"/>
      <c r="J20" s="23"/>
      <c r="K20" s="23"/>
      <c r="L20" s="23"/>
      <c r="M20" s="20" t="s">
        <v>19</v>
      </c>
      <c r="N20" s="23"/>
      <c r="O20" s="139"/>
      <c r="P20" s="139"/>
      <c r="Q20" s="23"/>
      <c r="R20" s="24"/>
    </row>
    <row r="21" spans="2:18" s="1" customFormat="1" ht="18" customHeight="1" x14ac:dyDescent="0.3">
      <c r="B21" s="22"/>
      <c r="C21" s="23"/>
      <c r="D21" s="23"/>
      <c r="E21" s="106" t="s">
        <v>346</v>
      </c>
      <c r="F21" s="23"/>
      <c r="G21" s="23"/>
      <c r="H21" s="23"/>
      <c r="I21" s="23"/>
      <c r="J21" s="23"/>
      <c r="K21" s="23"/>
      <c r="L21" s="23"/>
      <c r="M21" s="20" t="s">
        <v>21</v>
      </c>
      <c r="N21" s="23"/>
      <c r="O21" s="139"/>
      <c r="P21" s="139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26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22.5" customHeight="1" x14ac:dyDescent="0.3">
      <c r="B24" s="22"/>
      <c r="C24" s="23"/>
      <c r="D24" s="23"/>
      <c r="E24" s="165" t="s">
        <v>1</v>
      </c>
      <c r="F24" s="165"/>
      <c r="G24" s="165"/>
      <c r="H24" s="165"/>
      <c r="I24" s="165"/>
      <c r="J24" s="165"/>
      <c r="K24" s="165"/>
      <c r="L24" s="165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57</v>
      </c>
      <c r="E27" s="23"/>
      <c r="F27" s="23"/>
      <c r="G27" s="23"/>
      <c r="H27" s="23"/>
      <c r="I27" s="23"/>
      <c r="J27" s="23"/>
      <c r="K27" s="23"/>
      <c r="L27" s="23"/>
      <c r="M27" s="166">
        <f>N88</f>
        <v>0</v>
      </c>
      <c r="N27" s="166"/>
      <c r="O27" s="166"/>
      <c r="P27" s="166"/>
      <c r="Q27" s="23"/>
      <c r="R27" s="24"/>
    </row>
    <row r="28" spans="2:18" s="1" customFormat="1" ht="14.45" customHeight="1" x14ac:dyDescent="0.3">
      <c r="B28" s="22"/>
      <c r="C28" s="23"/>
      <c r="D28" s="21" t="s">
        <v>58</v>
      </c>
      <c r="E28" s="23"/>
      <c r="F28" s="23"/>
      <c r="G28" s="23"/>
      <c r="H28" s="23"/>
      <c r="I28" s="23"/>
      <c r="J28" s="23"/>
      <c r="K28" s="23"/>
      <c r="L28" s="23"/>
      <c r="M28" s="166">
        <f>N99</f>
        <v>0</v>
      </c>
      <c r="N28" s="166"/>
      <c r="O28" s="166"/>
      <c r="P28" s="166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27</v>
      </c>
      <c r="E30" s="23"/>
      <c r="F30" s="23"/>
      <c r="G30" s="23"/>
      <c r="H30" s="23"/>
      <c r="I30" s="23"/>
      <c r="J30" s="23"/>
      <c r="K30" s="23"/>
      <c r="L30" s="23"/>
      <c r="M30" s="167">
        <f>ROUNDUP(M27+M28,2)</f>
        <v>0</v>
      </c>
      <c r="N30" s="137"/>
      <c r="O30" s="137"/>
      <c r="P30" s="137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28</v>
      </c>
      <c r="E32" s="25" t="s">
        <v>29</v>
      </c>
      <c r="F32" s="26">
        <v>0.21</v>
      </c>
      <c r="G32" s="55" t="s">
        <v>30</v>
      </c>
      <c r="H32" s="162">
        <f>ROUNDUP((SUM(BE99:BE103)+SUM(BE121:BE194)), 2)</f>
        <v>0</v>
      </c>
      <c r="I32" s="137"/>
      <c r="J32" s="137"/>
      <c r="K32" s="23"/>
      <c r="L32" s="23"/>
      <c r="M32" s="162">
        <f>ROUNDUP(ROUNDUP((SUM(BE99:BE103)+SUM(BE121:BE194)), 2)*F32, 1)</f>
        <v>0</v>
      </c>
      <c r="N32" s="137"/>
      <c r="O32" s="137"/>
      <c r="P32" s="137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31</v>
      </c>
      <c r="F33" s="26">
        <v>0.15</v>
      </c>
      <c r="G33" s="55" t="s">
        <v>30</v>
      </c>
      <c r="H33" s="162">
        <f>ROUNDUP((SUM(BF99:BF103)+SUM(BF121:BF194)), 2)</f>
        <v>0</v>
      </c>
      <c r="I33" s="137"/>
      <c r="J33" s="137"/>
      <c r="K33" s="23"/>
      <c r="L33" s="23"/>
      <c r="M33" s="162">
        <f>ROUNDUP(ROUNDUP((SUM(BF99:BF103)+SUM(BF121:BF194)), 2)*F33, 1)</f>
        <v>0</v>
      </c>
      <c r="N33" s="137"/>
      <c r="O33" s="137"/>
      <c r="P33" s="137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32</v>
      </c>
      <c r="F34" s="26">
        <v>0.21</v>
      </c>
      <c r="G34" s="55" t="s">
        <v>30</v>
      </c>
      <c r="H34" s="162">
        <f>ROUNDUP((SUM(BG99:BG103)+SUM(BG121:BG194)), 2)</f>
        <v>0</v>
      </c>
      <c r="I34" s="137"/>
      <c r="J34" s="137"/>
      <c r="K34" s="23"/>
      <c r="L34" s="23"/>
      <c r="M34" s="162">
        <v>0</v>
      </c>
      <c r="N34" s="137"/>
      <c r="O34" s="137"/>
      <c r="P34" s="137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33</v>
      </c>
      <c r="F35" s="26">
        <v>0.15</v>
      </c>
      <c r="G35" s="55" t="s">
        <v>30</v>
      </c>
      <c r="H35" s="162">
        <f>ROUNDUP((SUM(BH99:BH103)+SUM(BH121:BH194)), 2)</f>
        <v>0</v>
      </c>
      <c r="I35" s="137"/>
      <c r="J35" s="137"/>
      <c r="K35" s="23"/>
      <c r="L35" s="23"/>
      <c r="M35" s="162">
        <v>0</v>
      </c>
      <c r="N35" s="137"/>
      <c r="O35" s="137"/>
      <c r="P35" s="137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34</v>
      </c>
      <c r="F36" s="26">
        <v>0</v>
      </c>
      <c r="G36" s="55" t="s">
        <v>30</v>
      </c>
      <c r="H36" s="162">
        <f>ROUNDUP((SUM(BI99:BI103)+SUM(BI121:BI194)), 2)</f>
        <v>0</v>
      </c>
      <c r="I36" s="137"/>
      <c r="J36" s="137"/>
      <c r="K36" s="23"/>
      <c r="L36" s="23"/>
      <c r="M36" s="162">
        <v>0</v>
      </c>
      <c r="N36" s="137"/>
      <c r="O36" s="137"/>
      <c r="P36" s="137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35</v>
      </c>
      <c r="E38" s="44"/>
      <c r="F38" s="44"/>
      <c r="G38" s="57" t="s">
        <v>36</v>
      </c>
      <c r="H38" s="58" t="s">
        <v>37</v>
      </c>
      <c r="I38" s="44"/>
      <c r="J38" s="44"/>
      <c r="K38" s="44"/>
      <c r="L38" s="163">
        <f>SUM(M30:M36)</f>
        <v>0</v>
      </c>
      <c r="M38" s="163"/>
      <c r="N38" s="163"/>
      <c r="O38" s="163"/>
      <c r="P38" s="164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4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5"/>
    </row>
    <row r="42" spans="2:18" x14ac:dyDescent="0.3">
      <c r="B42" s="14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5"/>
    </row>
    <row r="43" spans="2:18" x14ac:dyDescent="0.3">
      <c r="B43" s="14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5"/>
    </row>
    <row r="44" spans="2:18" x14ac:dyDescent="0.3">
      <c r="B44" s="14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5"/>
    </row>
    <row r="45" spans="2:18" x14ac:dyDescent="0.3">
      <c r="B45" s="1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5"/>
    </row>
    <row r="46" spans="2:18" x14ac:dyDescent="0.3">
      <c r="B46" s="14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5"/>
    </row>
    <row r="47" spans="2:18" x14ac:dyDescent="0.3">
      <c r="B47" s="14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5"/>
    </row>
    <row r="48" spans="2:18" x14ac:dyDescent="0.3">
      <c r="B48" s="14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5"/>
    </row>
    <row r="49" spans="2:18" x14ac:dyDescent="0.3">
      <c r="B49" s="1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5"/>
    </row>
    <row r="50" spans="2:18" s="1" customFormat="1" ht="15" x14ac:dyDescent="0.3">
      <c r="B50" s="22"/>
      <c r="C50" s="23"/>
      <c r="D50" s="28" t="s">
        <v>38</v>
      </c>
      <c r="E50" s="29"/>
      <c r="F50" s="29"/>
      <c r="G50" s="29"/>
      <c r="H50" s="30"/>
      <c r="I50" s="23"/>
      <c r="J50" s="28" t="s">
        <v>39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4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5"/>
    </row>
    <row r="52" spans="2:18" x14ac:dyDescent="0.3">
      <c r="B52" s="14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5"/>
    </row>
    <row r="53" spans="2:18" x14ac:dyDescent="0.3">
      <c r="B53" s="14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5"/>
    </row>
    <row r="54" spans="2:18" x14ac:dyDescent="0.3">
      <c r="B54" s="14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5"/>
    </row>
    <row r="55" spans="2:18" x14ac:dyDescent="0.3">
      <c r="B55" s="14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5"/>
    </row>
    <row r="56" spans="2:18" x14ac:dyDescent="0.3">
      <c r="B56" s="14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5"/>
    </row>
    <row r="57" spans="2:18" x14ac:dyDescent="0.3">
      <c r="B57" s="14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5"/>
    </row>
    <row r="58" spans="2:18" x14ac:dyDescent="0.3">
      <c r="B58" s="14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5"/>
    </row>
    <row r="59" spans="2:18" s="1" customFormat="1" ht="15" x14ac:dyDescent="0.3">
      <c r="B59" s="22"/>
      <c r="C59" s="23"/>
      <c r="D59" s="33" t="s">
        <v>40</v>
      </c>
      <c r="E59" s="34"/>
      <c r="F59" s="34"/>
      <c r="G59" s="35" t="s">
        <v>41</v>
      </c>
      <c r="H59" s="36"/>
      <c r="I59" s="23"/>
      <c r="J59" s="33" t="s">
        <v>40</v>
      </c>
      <c r="K59" s="34"/>
      <c r="L59" s="34"/>
      <c r="M59" s="34"/>
      <c r="N59" s="35" t="s">
        <v>41</v>
      </c>
      <c r="O59" s="34"/>
      <c r="P59" s="36"/>
      <c r="Q59" s="23"/>
      <c r="R59" s="24"/>
    </row>
    <row r="60" spans="2:18" x14ac:dyDescent="0.3">
      <c r="B60" s="14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5"/>
    </row>
    <row r="61" spans="2:18" s="1" customFormat="1" ht="15" x14ac:dyDescent="0.3">
      <c r="B61" s="22"/>
      <c r="C61" s="23"/>
      <c r="D61" s="28" t="s">
        <v>42</v>
      </c>
      <c r="E61" s="29"/>
      <c r="F61" s="29"/>
      <c r="G61" s="29"/>
      <c r="H61" s="30"/>
      <c r="I61" s="23"/>
      <c r="J61" s="28" t="s">
        <v>43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4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5"/>
    </row>
    <row r="63" spans="2:18" x14ac:dyDescent="0.3">
      <c r="B63" s="14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5"/>
    </row>
    <row r="64" spans="2:18" x14ac:dyDescent="0.3">
      <c r="B64" s="14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5"/>
    </row>
    <row r="65" spans="2:18" x14ac:dyDescent="0.3">
      <c r="B65" s="14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5"/>
    </row>
    <row r="66" spans="2:18" x14ac:dyDescent="0.3">
      <c r="B66" s="14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5"/>
    </row>
    <row r="67" spans="2:18" x14ac:dyDescent="0.3">
      <c r="B67" s="14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5"/>
    </row>
    <row r="68" spans="2:18" x14ac:dyDescent="0.3">
      <c r="B68" s="14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5"/>
    </row>
    <row r="69" spans="2:18" x14ac:dyDescent="0.3">
      <c r="B69" s="14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5"/>
    </row>
    <row r="70" spans="2:18" s="1" customFormat="1" ht="15" x14ac:dyDescent="0.3">
      <c r="B70" s="22"/>
      <c r="C70" s="23"/>
      <c r="D70" s="33" t="s">
        <v>40</v>
      </c>
      <c r="E70" s="34"/>
      <c r="F70" s="34"/>
      <c r="G70" s="35" t="s">
        <v>41</v>
      </c>
      <c r="H70" s="36"/>
      <c r="I70" s="23"/>
      <c r="J70" s="33" t="s">
        <v>40</v>
      </c>
      <c r="K70" s="34"/>
      <c r="L70" s="34"/>
      <c r="M70" s="34"/>
      <c r="N70" s="35" t="s">
        <v>41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54" t="s">
        <v>59</v>
      </c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105" t="s">
        <v>8</v>
      </c>
      <c r="D78" s="23"/>
      <c r="E78" s="23"/>
      <c r="F78" s="134" t="str">
        <f>F6</f>
        <v>Přeložka horkovodní přípojky SZŠ Karlovarská</v>
      </c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23"/>
      <c r="R78" s="24"/>
    </row>
    <row r="79" spans="2:18" s="1" customFormat="1" ht="36.950000000000003" customHeight="1" x14ac:dyDescent="0.3">
      <c r="B79" s="22"/>
      <c r="C79" s="43" t="s">
        <v>56</v>
      </c>
      <c r="D79" s="23"/>
      <c r="E79" s="23"/>
      <c r="F79" s="136" t="str">
        <f>F7</f>
        <v>SO 1.1 - Stavební část</v>
      </c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14</v>
      </c>
      <c r="D81" s="23"/>
      <c r="E81" s="23"/>
      <c r="F81" s="18" t="str">
        <f>F9</f>
        <v xml:space="preserve"> </v>
      </c>
      <c r="G81" s="23"/>
      <c r="H81" s="23"/>
      <c r="I81" s="23"/>
      <c r="J81" s="23"/>
      <c r="K81" s="20" t="s">
        <v>16</v>
      </c>
      <c r="L81" s="23"/>
      <c r="M81" s="138">
        <f>IF(O9="","",O9)</f>
        <v>44494</v>
      </c>
      <c r="N81" s="138"/>
      <c r="O81" s="138"/>
      <c r="P81" s="138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18</v>
      </c>
      <c r="D83" s="23"/>
      <c r="E83" s="23"/>
      <c r="F83" s="18" t="str">
        <f>E12</f>
        <v>SPŠ dopravní,Karlovarská 99, 323 00 Plzeň</v>
      </c>
      <c r="G83" s="23"/>
      <c r="H83" s="23"/>
      <c r="I83" s="23"/>
      <c r="J83" s="23"/>
      <c r="K83" s="20" t="s">
        <v>24</v>
      </c>
      <c r="L83" s="23"/>
      <c r="M83" s="139" t="str">
        <f>E18</f>
        <v>DIPROS s.r.o.</v>
      </c>
      <c r="N83" s="139"/>
      <c r="O83" s="139"/>
      <c r="P83" s="139"/>
      <c r="Q83" s="139"/>
      <c r="R83" s="24"/>
    </row>
    <row r="84" spans="2:47" s="1" customFormat="1" ht="14.45" customHeight="1" x14ac:dyDescent="0.3">
      <c r="B84" s="22"/>
      <c r="C84" s="20" t="s">
        <v>22</v>
      </c>
      <c r="D84" s="23"/>
      <c r="E84" s="23"/>
      <c r="F84" s="18" t="str">
        <f>IF(E15="","",E15)</f>
        <v>Neurčen</v>
      </c>
      <c r="G84" s="23"/>
      <c r="H84" s="23"/>
      <c r="I84" s="23"/>
      <c r="J84" s="23"/>
      <c r="K84" s="20" t="s">
        <v>25</v>
      </c>
      <c r="L84" s="23"/>
      <c r="M84" s="139" t="str">
        <f>E21</f>
        <v>Ing.Roman Maule</v>
      </c>
      <c r="N84" s="139"/>
      <c r="O84" s="139"/>
      <c r="P84" s="139"/>
      <c r="Q84" s="139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59" t="s">
        <v>60</v>
      </c>
      <c r="D86" s="160"/>
      <c r="E86" s="160"/>
      <c r="F86" s="160"/>
      <c r="G86" s="160"/>
      <c r="H86" s="51"/>
      <c r="I86" s="51"/>
      <c r="J86" s="51"/>
      <c r="K86" s="51"/>
      <c r="L86" s="51"/>
      <c r="M86" s="51"/>
      <c r="N86" s="159" t="s">
        <v>61</v>
      </c>
      <c r="O86" s="160"/>
      <c r="P86" s="160"/>
      <c r="Q86" s="160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62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61">
        <f>N121</f>
        <v>0</v>
      </c>
      <c r="O88" s="149"/>
      <c r="P88" s="149"/>
      <c r="Q88" s="149"/>
      <c r="R88" s="24"/>
      <c r="AU88" s="10" t="s">
        <v>63</v>
      </c>
    </row>
    <row r="89" spans="2:47" s="2" customFormat="1" ht="24.95" customHeight="1" x14ac:dyDescent="0.3">
      <c r="B89" s="60"/>
      <c r="C89" s="61"/>
      <c r="D89" s="62" t="s">
        <v>64</v>
      </c>
      <c r="E89" s="61"/>
      <c r="F89" s="61"/>
      <c r="G89" s="61"/>
      <c r="H89" s="61"/>
      <c r="I89" s="61"/>
      <c r="J89" s="61"/>
      <c r="K89" s="61"/>
      <c r="L89" s="61"/>
      <c r="M89" s="61"/>
      <c r="N89" s="146">
        <f>N122</f>
        <v>0</v>
      </c>
      <c r="O89" s="155"/>
      <c r="P89" s="155"/>
      <c r="Q89" s="155"/>
      <c r="R89" s="63"/>
    </row>
    <row r="90" spans="2:47" s="3" customFormat="1" ht="19.899999999999999" customHeight="1" x14ac:dyDescent="0.3">
      <c r="B90" s="64"/>
      <c r="C90" s="65"/>
      <c r="D90" s="66" t="s">
        <v>65</v>
      </c>
      <c r="E90" s="65"/>
      <c r="F90" s="65"/>
      <c r="G90" s="65"/>
      <c r="H90" s="65"/>
      <c r="I90" s="65"/>
      <c r="J90" s="65"/>
      <c r="K90" s="65"/>
      <c r="L90" s="65"/>
      <c r="M90" s="65"/>
      <c r="N90" s="156">
        <f>N123</f>
        <v>0</v>
      </c>
      <c r="O90" s="157"/>
      <c r="P90" s="157"/>
      <c r="Q90" s="157"/>
      <c r="R90" s="67"/>
    </row>
    <row r="91" spans="2:47" s="3" customFormat="1" ht="19.899999999999999" customHeight="1" x14ac:dyDescent="0.3">
      <c r="B91" s="64"/>
      <c r="C91" s="65"/>
      <c r="D91" s="66" t="s">
        <v>66</v>
      </c>
      <c r="E91" s="65"/>
      <c r="F91" s="65"/>
      <c r="G91" s="65"/>
      <c r="H91" s="65"/>
      <c r="I91" s="65"/>
      <c r="J91" s="65"/>
      <c r="K91" s="65"/>
      <c r="L91" s="65"/>
      <c r="M91" s="65"/>
      <c r="N91" s="156">
        <f>N138</f>
        <v>0</v>
      </c>
      <c r="O91" s="157"/>
      <c r="P91" s="157"/>
      <c r="Q91" s="157"/>
      <c r="R91" s="67"/>
    </row>
    <row r="92" spans="2:47" s="3" customFormat="1" ht="19.899999999999999" customHeight="1" x14ac:dyDescent="0.3">
      <c r="B92" s="64"/>
      <c r="C92" s="65"/>
      <c r="D92" s="66" t="s">
        <v>67</v>
      </c>
      <c r="E92" s="65"/>
      <c r="F92" s="65"/>
      <c r="G92" s="65"/>
      <c r="H92" s="65"/>
      <c r="I92" s="65"/>
      <c r="J92" s="65"/>
      <c r="K92" s="65"/>
      <c r="L92" s="65"/>
      <c r="M92" s="65"/>
      <c r="N92" s="156">
        <f>N141</f>
        <v>0</v>
      </c>
      <c r="O92" s="157"/>
      <c r="P92" s="157"/>
      <c r="Q92" s="157"/>
      <c r="R92" s="67"/>
    </row>
    <row r="93" spans="2:47" s="3" customFormat="1" ht="19.899999999999999" customHeight="1" x14ac:dyDescent="0.3">
      <c r="B93" s="64"/>
      <c r="C93" s="65"/>
      <c r="D93" s="66" t="s">
        <v>68</v>
      </c>
      <c r="E93" s="65"/>
      <c r="F93" s="65"/>
      <c r="G93" s="65"/>
      <c r="H93" s="65"/>
      <c r="I93" s="65"/>
      <c r="J93" s="65"/>
      <c r="K93" s="65"/>
      <c r="L93" s="65"/>
      <c r="M93" s="65"/>
      <c r="N93" s="156">
        <f>N151</f>
        <v>0</v>
      </c>
      <c r="O93" s="157"/>
      <c r="P93" s="157"/>
      <c r="Q93" s="157"/>
      <c r="R93" s="67"/>
    </row>
    <row r="94" spans="2:47" s="3" customFormat="1" ht="19.899999999999999" customHeight="1" x14ac:dyDescent="0.3">
      <c r="B94" s="64"/>
      <c r="C94" s="65"/>
      <c r="D94" s="66" t="s">
        <v>69</v>
      </c>
      <c r="E94" s="65"/>
      <c r="F94" s="65"/>
      <c r="G94" s="65"/>
      <c r="H94" s="65"/>
      <c r="I94" s="65"/>
      <c r="J94" s="65"/>
      <c r="K94" s="65"/>
      <c r="L94" s="65"/>
      <c r="M94" s="65"/>
      <c r="N94" s="156">
        <f>N177</f>
        <v>0</v>
      </c>
      <c r="O94" s="157"/>
      <c r="P94" s="157"/>
      <c r="Q94" s="157"/>
      <c r="R94" s="67"/>
    </row>
    <row r="95" spans="2:47" s="2" customFormat="1" ht="24.95" customHeight="1" x14ac:dyDescent="0.3">
      <c r="B95" s="60"/>
      <c r="C95" s="61"/>
      <c r="D95" s="62" t="s">
        <v>70</v>
      </c>
      <c r="E95" s="61"/>
      <c r="F95" s="61"/>
      <c r="G95" s="61"/>
      <c r="H95" s="61"/>
      <c r="I95" s="61"/>
      <c r="J95" s="61"/>
      <c r="K95" s="61"/>
      <c r="L95" s="61"/>
      <c r="M95" s="61"/>
      <c r="N95" s="146">
        <f>N184</f>
        <v>0</v>
      </c>
      <c r="O95" s="155"/>
      <c r="P95" s="155"/>
      <c r="Q95" s="155"/>
      <c r="R95" s="63"/>
    </row>
    <row r="96" spans="2:47" s="3" customFormat="1" ht="19.899999999999999" customHeight="1" x14ac:dyDescent="0.3">
      <c r="B96" s="64"/>
      <c r="C96" s="65"/>
      <c r="D96" s="66" t="s">
        <v>71</v>
      </c>
      <c r="E96" s="65"/>
      <c r="F96" s="65"/>
      <c r="G96" s="65"/>
      <c r="H96" s="65"/>
      <c r="I96" s="65"/>
      <c r="J96" s="65"/>
      <c r="K96" s="65"/>
      <c r="L96" s="65"/>
      <c r="M96" s="65"/>
      <c r="N96" s="156">
        <f>N185</f>
        <v>0</v>
      </c>
      <c r="O96" s="157"/>
      <c r="P96" s="157"/>
      <c r="Q96" s="157"/>
      <c r="R96" s="67"/>
    </row>
    <row r="97" spans="2:65" s="3" customFormat="1" ht="19.899999999999999" customHeight="1" x14ac:dyDescent="0.3">
      <c r="B97" s="64"/>
      <c r="C97" s="65"/>
      <c r="D97" s="66" t="s">
        <v>72</v>
      </c>
      <c r="E97" s="65"/>
      <c r="F97" s="65"/>
      <c r="G97" s="65"/>
      <c r="H97" s="65"/>
      <c r="I97" s="65"/>
      <c r="J97" s="65"/>
      <c r="K97" s="65"/>
      <c r="L97" s="65"/>
      <c r="M97" s="65"/>
      <c r="N97" s="156">
        <f>N191</f>
        <v>0</v>
      </c>
      <c r="O97" s="157"/>
      <c r="P97" s="157"/>
      <c r="Q97" s="157"/>
      <c r="R97" s="67"/>
    </row>
    <row r="98" spans="2:65" s="1" customFormat="1" ht="21.75" customHeight="1" x14ac:dyDescent="0.3">
      <c r="B98" s="22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4"/>
    </row>
    <row r="99" spans="2:65" s="1" customFormat="1" ht="29.25" customHeight="1" x14ac:dyDescent="0.3">
      <c r="B99" s="22"/>
      <c r="C99" s="59" t="s">
        <v>73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149">
        <f>ROUNDUP(N100+N101+N102,2)</f>
        <v>0</v>
      </c>
      <c r="O99" s="150"/>
      <c r="P99" s="150"/>
      <c r="Q99" s="150"/>
      <c r="R99" s="24"/>
      <c r="T99" s="68"/>
      <c r="U99" s="69" t="s">
        <v>28</v>
      </c>
    </row>
    <row r="100" spans="2:65" s="1" customFormat="1" ht="18" customHeight="1" x14ac:dyDescent="0.3">
      <c r="B100" s="70"/>
      <c r="C100" s="71"/>
      <c r="D100" s="151" t="s">
        <v>74</v>
      </c>
      <c r="E100" s="151"/>
      <c r="F100" s="151"/>
      <c r="G100" s="151"/>
      <c r="H100" s="151"/>
      <c r="I100" s="71"/>
      <c r="J100" s="71"/>
      <c r="K100" s="71"/>
      <c r="L100" s="71"/>
      <c r="M100" s="71"/>
      <c r="N100" s="152">
        <v>0</v>
      </c>
      <c r="O100" s="152"/>
      <c r="P100" s="152"/>
      <c r="Q100" s="152"/>
      <c r="R100" s="72"/>
      <c r="S100" s="71"/>
      <c r="T100" s="73"/>
      <c r="U100" s="74" t="s">
        <v>29</v>
      </c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6" t="s">
        <v>75</v>
      </c>
      <c r="AZ100" s="75"/>
      <c r="BA100" s="75"/>
      <c r="BB100" s="75"/>
      <c r="BC100" s="75"/>
      <c r="BD100" s="75"/>
      <c r="BE100" s="77">
        <f>IF(U100="základní",N100,0)</f>
        <v>0</v>
      </c>
      <c r="BF100" s="77">
        <f>IF(U100="snížená",N100,0)</f>
        <v>0</v>
      </c>
      <c r="BG100" s="77">
        <f>IF(U100="zákl. přenesená",N100,0)</f>
        <v>0</v>
      </c>
      <c r="BH100" s="77">
        <f>IF(U100="sníž. přenesená",N100,0)</f>
        <v>0</v>
      </c>
      <c r="BI100" s="77">
        <f>IF(U100="nulová",N100,0)</f>
        <v>0</v>
      </c>
      <c r="BJ100" s="76" t="s">
        <v>13</v>
      </c>
      <c r="BK100" s="75"/>
      <c r="BL100" s="75"/>
      <c r="BM100" s="75"/>
    </row>
    <row r="101" spans="2:65" s="1" customFormat="1" ht="18" customHeight="1" x14ac:dyDescent="0.3">
      <c r="B101" s="70"/>
      <c r="C101" s="71"/>
      <c r="D101" s="151" t="s">
        <v>76</v>
      </c>
      <c r="E101" s="151"/>
      <c r="F101" s="151"/>
      <c r="G101" s="151"/>
      <c r="H101" s="151"/>
      <c r="I101" s="71"/>
      <c r="J101" s="71"/>
      <c r="K101" s="71"/>
      <c r="L101" s="71"/>
      <c r="M101" s="71"/>
      <c r="N101" s="152">
        <v>0</v>
      </c>
      <c r="O101" s="152"/>
      <c r="P101" s="152"/>
      <c r="Q101" s="152"/>
      <c r="R101" s="72"/>
      <c r="S101" s="71"/>
      <c r="T101" s="73"/>
      <c r="U101" s="74" t="s">
        <v>29</v>
      </c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6" t="s">
        <v>75</v>
      </c>
      <c r="AZ101" s="75"/>
      <c r="BA101" s="75"/>
      <c r="BB101" s="75"/>
      <c r="BC101" s="75"/>
      <c r="BD101" s="75"/>
      <c r="BE101" s="77">
        <f>IF(U101="základní",N101,0)</f>
        <v>0</v>
      </c>
      <c r="BF101" s="77">
        <f>IF(U101="snížená",N101,0)</f>
        <v>0</v>
      </c>
      <c r="BG101" s="77">
        <f>IF(U101="zákl. přenesená",N101,0)</f>
        <v>0</v>
      </c>
      <c r="BH101" s="77">
        <f>IF(U101="sníž. přenesená",N101,0)</f>
        <v>0</v>
      </c>
      <c r="BI101" s="77">
        <f>IF(U101="nulová",N101,0)</f>
        <v>0</v>
      </c>
      <c r="BJ101" s="76" t="s">
        <v>13</v>
      </c>
      <c r="BK101" s="75"/>
      <c r="BL101" s="75"/>
      <c r="BM101" s="75"/>
    </row>
    <row r="102" spans="2:65" s="1" customFormat="1" ht="18" customHeight="1" x14ac:dyDescent="0.3">
      <c r="B102" s="70"/>
      <c r="C102" s="71"/>
      <c r="D102" s="151" t="s">
        <v>77</v>
      </c>
      <c r="E102" s="151"/>
      <c r="F102" s="151"/>
      <c r="G102" s="151"/>
      <c r="H102" s="151"/>
      <c r="I102" s="71"/>
      <c r="J102" s="71"/>
      <c r="K102" s="71"/>
      <c r="L102" s="71"/>
      <c r="M102" s="71"/>
      <c r="N102" s="152">
        <v>0</v>
      </c>
      <c r="O102" s="152"/>
      <c r="P102" s="152"/>
      <c r="Q102" s="152"/>
      <c r="R102" s="72"/>
      <c r="S102" s="71"/>
      <c r="T102" s="78"/>
      <c r="U102" s="79" t="s">
        <v>29</v>
      </c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6" t="s">
        <v>75</v>
      </c>
      <c r="AZ102" s="75"/>
      <c r="BA102" s="75"/>
      <c r="BB102" s="75"/>
      <c r="BC102" s="75"/>
      <c r="BD102" s="75"/>
      <c r="BE102" s="77">
        <f>IF(U102="základní",N102,0)</f>
        <v>0</v>
      </c>
      <c r="BF102" s="77">
        <f>IF(U102="snížená",N102,0)</f>
        <v>0</v>
      </c>
      <c r="BG102" s="77">
        <f>IF(U102="zákl. přenesená",N102,0)</f>
        <v>0</v>
      </c>
      <c r="BH102" s="77">
        <f>IF(U102="sníž. přenesená",N102,0)</f>
        <v>0</v>
      </c>
      <c r="BI102" s="77">
        <f>IF(U102="nulová",N102,0)</f>
        <v>0</v>
      </c>
      <c r="BJ102" s="76" t="s">
        <v>13</v>
      </c>
      <c r="BK102" s="75"/>
      <c r="BL102" s="75"/>
      <c r="BM102" s="75"/>
    </row>
    <row r="103" spans="2:65" s="1" customFormat="1" ht="18" customHeight="1" x14ac:dyDescent="0.3">
      <c r="B103" s="22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4"/>
    </row>
    <row r="104" spans="2:65" s="1" customFormat="1" ht="29.25" customHeight="1" x14ac:dyDescent="0.3">
      <c r="B104" s="22"/>
      <c r="C104" s="50" t="s">
        <v>48</v>
      </c>
      <c r="D104" s="51"/>
      <c r="E104" s="51"/>
      <c r="F104" s="51"/>
      <c r="G104" s="51"/>
      <c r="H104" s="51"/>
      <c r="I104" s="51"/>
      <c r="J104" s="51"/>
      <c r="K104" s="51"/>
      <c r="L104" s="153">
        <f>ROUNDUP(SUM(N88+N99),2)</f>
        <v>0</v>
      </c>
      <c r="M104" s="153"/>
      <c r="N104" s="153"/>
      <c r="O104" s="153"/>
      <c r="P104" s="153"/>
      <c r="Q104" s="153"/>
      <c r="R104" s="24"/>
    </row>
    <row r="105" spans="2:65" s="1" customFormat="1" ht="6.95" customHeight="1" x14ac:dyDescent="0.3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9" spans="2:65" s="1" customFormat="1" ht="6.95" customHeight="1" x14ac:dyDescent="0.3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2"/>
    </row>
    <row r="110" spans="2:65" s="1" customFormat="1" ht="36.950000000000003" customHeight="1" x14ac:dyDescent="0.3">
      <c r="B110" s="22"/>
      <c r="C110" s="154" t="s">
        <v>78</v>
      </c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24"/>
    </row>
    <row r="111" spans="2:65" s="1" customFormat="1" ht="6.95" customHeight="1" x14ac:dyDescent="0.3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4"/>
    </row>
    <row r="112" spans="2:65" s="1" customFormat="1" ht="30" customHeight="1" x14ac:dyDescent="0.3">
      <c r="B112" s="22"/>
      <c r="C112" s="105" t="s">
        <v>8</v>
      </c>
      <c r="D112" s="23"/>
      <c r="E112" s="23"/>
      <c r="F112" s="134" t="str">
        <f>F6</f>
        <v>Přeložka horkovodní přípojky SZŠ Karlovarská</v>
      </c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23"/>
      <c r="R112" s="24"/>
    </row>
    <row r="113" spans="2:65" s="1" customFormat="1" ht="36.950000000000003" customHeight="1" x14ac:dyDescent="0.3">
      <c r="B113" s="22"/>
      <c r="C113" s="43" t="s">
        <v>56</v>
      </c>
      <c r="D113" s="23"/>
      <c r="E113" s="23"/>
      <c r="F113" s="136" t="str">
        <f>F7</f>
        <v>SO 1.1 - Stavební část</v>
      </c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23"/>
      <c r="R113" s="24"/>
    </row>
    <row r="114" spans="2:65" s="1" customFormat="1" ht="6.95" customHeight="1" x14ac:dyDescent="0.3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4"/>
    </row>
    <row r="115" spans="2:65" s="1" customFormat="1" ht="18" customHeight="1" x14ac:dyDescent="0.3">
      <c r="B115" s="22"/>
      <c r="C115" s="20" t="s">
        <v>14</v>
      </c>
      <c r="D115" s="23"/>
      <c r="E115" s="23"/>
      <c r="F115" s="18" t="str">
        <f>F9</f>
        <v xml:space="preserve"> </v>
      </c>
      <c r="G115" s="23"/>
      <c r="H115" s="23"/>
      <c r="I115" s="23"/>
      <c r="J115" s="23"/>
      <c r="K115" s="20" t="s">
        <v>16</v>
      </c>
      <c r="L115" s="23"/>
      <c r="M115" s="138">
        <f>IF(O9="","",O9)</f>
        <v>44494</v>
      </c>
      <c r="N115" s="138"/>
      <c r="O115" s="138"/>
      <c r="P115" s="138"/>
      <c r="Q115" s="23"/>
      <c r="R115" s="24"/>
    </row>
    <row r="116" spans="2:65" s="1" customFormat="1" ht="6.95" customHeight="1" x14ac:dyDescent="0.3"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4"/>
    </row>
    <row r="117" spans="2:65" s="1" customFormat="1" ht="15" x14ac:dyDescent="0.3">
      <c r="B117" s="22"/>
      <c r="C117" s="20" t="s">
        <v>18</v>
      </c>
      <c r="D117" s="23"/>
      <c r="E117" s="23"/>
      <c r="F117" s="18" t="str">
        <f>E12</f>
        <v>SPŠ dopravní,Karlovarská 99, 323 00 Plzeň</v>
      </c>
      <c r="G117" s="23"/>
      <c r="H117" s="23"/>
      <c r="I117" s="23"/>
      <c r="J117" s="23"/>
      <c r="K117" s="20" t="s">
        <v>24</v>
      </c>
      <c r="L117" s="23"/>
      <c r="M117" s="139" t="str">
        <f>E18</f>
        <v>DIPROS s.r.o.</v>
      </c>
      <c r="N117" s="139"/>
      <c r="O117" s="139"/>
      <c r="P117" s="139"/>
      <c r="Q117" s="139"/>
      <c r="R117" s="24"/>
    </row>
    <row r="118" spans="2:65" s="1" customFormat="1" ht="14.45" customHeight="1" x14ac:dyDescent="0.3">
      <c r="B118" s="22"/>
      <c r="C118" s="20" t="s">
        <v>22</v>
      </c>
      <c r="D118" s="23"/>
      <c r="E118" s="23"/>
      <c r="F118" s="18" t="str">
        <f>IF(E15="","",E15)</f>
        <v>Neurčen</v>
      </c>
      <c r="G118" s="23"/>
      <c r="H118" s="23"/>
      <c r="I118" s="23"/>
      <c r="J118" s="23"/>
      <c r="K118" s="20" t="s">
        <v>25</v>
      </c>
      <c r="L118" s="23"/>
      <c r="M118" s="139" t="str">
        <f>E21</f>
        <v>Ing.Roman Maule</v>
      </c>
      <c r="N118" s="139"/>
      <c r="O118" s="139"/>
      <c r="P118" s="139"/>
      <c r="Q118" s="139"/>
      <c r="R118" s="24"/>
    </row>
    <row r="119" spans="2:65" s="1" customFormat="1" ht="10.35" customHeight="1" x14ac:dyDescent="0.3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4"/>
    </row>
    <row r="120" spans="2:65" s="4" customFormat="1" ht="29.25" customHeight="1" x14ac:dyDescent="0.3">
      <c r="B120" s="80"/>
      <c r="C120" s="81" t="s">
        <v>79</v>
      </c>
      <c r="D120" s="82" t="s">
        <v>80</v>
      </c>
      <c r="E120" s="82" t="s">
        <v>44</v>
      </c>
      <c r="F120" s="140" t="s">
        <v>81</v>
      </c>
      <c r="G120" s="140"/>
      <c r="H120" s="140"/>
      <c r="I120" s="140"/>
      <c r="J120" s="82" t="s">
        <v>82</v>
      </c>
      <c r="K120" s="82" t="s">
        <v>83</v>
      </c>
      <c r="L120" s="141" t="s">
        <v>84</v>
      </c>
      <c r="M120" s="141"/>
      <c r="N120" s="140" t="s">
        <v>61</v>
      </c>
      <c r="O120" s="140"/>
      <c r="P120" s="140"/>
      <c r="Q120" s="142"/>
      <c r="R120" s="83"/>
      <c r="T120" s="45" t="s">
        <v>85</v>
      </c>
      <c r="U120" s="46" t="s">
        <v>28</v>
      </c>
      <c r="V120" s="46" t="s">
        <v>86</v>
      </c>
      <c r="W120" s="46" t="s">
        <v>87</v>
      </c>
      <c r="X120" s="46" t="s">
        <v>88</v>
      </c>
      <c r="Y120" s="46" t="s">
        <v>89</v>
      </c>
      <c r="Z120" s="46" t="s">
        <v>90</v>
      </c>
      <c r="AA120" s="47" t="s">
        <v>91</v>
      </c>
    </row>
    <row r="121" spans="2:65" s="1" customFormat="1" ht="29.25" customHeight="1" x14ac:dyDescent="0.35">
      <c r="B121" s="22"/>
      <c r="C121" s="49" t="s">
        <v>57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143">
        <f>BK121</f>
        <v>0</v>
      </c>
      <c r="O121" s="144"/>
      <c r="P121" s="144"/>
      <c r="Q121" s="144"/>
      <c r="R121" s="24"/>
      <c r="T121" s="48"/>
      <c r="U121" s="29"/>
      <c r="V121" s="29"/>
      <c r="W121" s="84">
        <f>W122+W184</f>
        <v>959.33362399999987</v>
      </c>
      <c r="X121" s="29"/>
      <c r="Y121" s="84">
        <f>Y122+Y184</f>
        <v>261.07153327999998</v>
      </c>
      <c r="Z121" s="29"/>
      <c r="AA121" s="85">
        <f>AA122+AA184</f>
        <v>52.8934</v>
      </c>
      <c r="AT121" s="10" t="s">
        <v>45</v>
      </c>
      <c r="AU121" s="10" t="s">
        <v>63</v>
      </c>
      <c r="BK121" s="86">
        <f>BK122+BK184</f>
        <v>0</v>
      </c>
    </row>
    <row r="122" spans="2:65" s="5" customFormat="1" ht="37.35" customHeight="1" x14ac:dyDescent="0.35">
      <c r="B122" s="87"/>
      <c r="C122" s="88"/>
      <c r="D122" s="89" t="s">
        <v>64</v>
      </c>
      <c r="E122" s="89"/>
      <c r="F122" s="89"/>
      <c r="G122" s="89"/>
      <c r="H122" s="89"/>
      <c r="I122" s="89"/>
      <c r="J122" s="89"/>
      <c r="K122" s="89"/>
      <c r="L122" s="89"/>
      <c r="M122" s="89"/>
      <c r="N122" s="145">
        <f>BK122</f>
        <v>0</v>
      </c>
      <c r="O122" s="146"/>
      <c r="P122" s="146"/>
      <c r="Q122" s="146"/>
      <c r="R122" s="90"/>
      <c r="T122" s="91"/>
      <c r="U122" s="88"/>
      <c r="V122" s="88"/>
      <c r="W122" s="92">
        <f>W123+W138+W141+W151+W177</f>
        <v>948.36562399999991</v>
      </c>
      <c r="X122" s="88"/>
      <c r="Y122" s="92">
        <f>Y123+Y138+Y141+Y151+Y177</f>
        <v>260.75365327999998</v>
      </c>
      <c r="Z122" s="88"/>
      <c r="AA122" s="93">
        <f>AA123+AA138+AA141+AA151+AA177</f>
        <v>52.8934</v>
      </c>
      <c r="AR122" s="94" t="s">
        <v>13</v>
      </c>
      <c r="AT122" s="95" t="s">
        <v>45</v>
      </c>
      <c r="AU122" s="95" t="s">
        <v>46</v>
      </c>
      <c r="AY122" s="94" t="s">
        <v>92</v>
      </c>
      <c r="BK122" s="96">
        <f>BK123+BK138+BK141+BK151+BK177</f>
        <v>0</v>
      </c>
    </row>
    <row r="123" spans="2:65" s="5" customFormat="1" ht="19.899999999999999" customHeight="1" x14ac:dyDescent="0.3">
      <c r="B123" s="87"/>
      <c r="C123" s="88"/>
      <c r="D123" s="97" t="s">
        <v>65</v>
      </c>
      <c r="E123" s="97"/>
      <c r="F123" s="97"/>
      <c r="G123" s="97"/>
      <c r="H123" s="97"/>
      <c r="I123" s="97"/>
      <c r="J123" s="97"/>
      <c r="K123" s="97"/>
      <c r="L123" s="97"/>
      <c r="M123" s="97"/>
      <c r="N123" s="147">
        <f>BK123</f>
        <v>0</v>
      </c>
      <c r="O123" s="148"/>
      <c r="P123" s="148"/>
      <c r="Q123" s="148"/>
      <c r="R123" s="90"/>
      <c r="T123" s="91"/>
      <c r="U123" s="88"/>
      <c r="V123" s="88"/>
      <c r="W123" s="92">
        <f>SUM(W124:W137)</f>
        <v>501.24249999999995</v>
      </c>
      <c r="X123" s="88"/>
      <c r="Y123" s="92">
        <f>SUM(Y124:Y137)</f>
        <v>210.66790000000003</v>
      </c>
      <c r="Z123" s="88"/>
      <c r="AA123" s="93">
        <f>SUM(AA124:AA137)</f>
        <v>0</v>
      </c>
      <c r="AR123" s="94" t="s">
        <v>13</v>
      </c>
      <c r="AT123" s="95" t="s">
        <v>45</v>
      </c>
      <c r="AU123" s="95" t="s">
        <v>13</v>
      </c>
      <c r="AY123" s="94" t="s">
        <v>92</v>
      </c>
      <c r="BK123" s="96">
        <f>SUM(BK124:BK137)</f>
        <v>0</v>
      </c>
    </row>
    <row r="124" spans="2:65" s="1" customFormat="1" ht="31.5" customHeight="1" x14ac:dyDescent="0.3">
      <c r="B124" s="70"/>
      <c r="C124" s="107" t="s">
        <v>13</v>
      </c>
      <c r="D124" s="107" t="s">
        <v>93</v>
      </c>
      <c r="E124" s="108" t="s">
        <v>94</v>
      </c>
      <c r="F124" s="127" t="s">
        <v>95</v>
      </c>
      <c r="G124" s="127"/>
      <c r="H124" s="127"/>
      <c r="I124" s="127"/>
      <c r="J124" s="109" t="s">
        <v>96</v>
      </c>
      <c r="K124" s="110">
        <v>96</v>
      </c>
      <c r="L124" s="128">
        <v>0</v>
      </c>
      <c r="M124" s="128"/>
      <c r="N124" s="129">
        <f t="shared" ref="N124:N137" si="0">ROUND(L124*K124,2)</f>
        <v>0</v>
      </c>
      <c r="O124" s="129"/>
      <c r="P124" s="129"/>
      <c r="Q124" s="129"/>
      <c r="R124" s="72"/>
      <c r="T124" s="98" t="s">
        <v>1</v>
      </c>
      <c r="U124" s="27" t="s">
        <v>29</v>
      </c>
      <c r="V124" s="99">
        <v>2.1000000000000001E-2</v>
      </c>
      <c r="W124" s="99">
        <f t="shared" ref="W124:W137" si="1">V124*K124</f>
        <v>2.016</v>
      </c>
      <c r="X124" s="99">
        <v>0</v>
      </c>
      <c r="Y124" s="99">
        <f t="shared" ref="Y124:Y137" si="2">X124*K124</f>
        <v>0</v>
      </c>
      <c r="Z124" s="99">
        <v>0</v>
      </c>
      <c r="AA124" s="100">
        <f t="shared" ref="AA124:AA137" si="3">Z124*K124</f>
        <v>0</v>
      </c>
      <c r="AR124" s="10" t="s">
        <v>97</v>
      </c>
      <c r="AT124" s="10" t="s">
        <v>93</v>
      </c>
      <c r="AU124" s="10" t="s">
        <v>54</v>
      </c>
      <c r="AY124" s="10" t="s">
        <v>92</v>
      </c>
      <c r="BE124" s="101">
        <f t="shared" ref="BE124:BE137" si="4">IF(U124="základní",N124,0)</f>
        <v>0</v>
      </c>
      <c r="BF124" s="101">
        <f t="shared" ref="BF124:BF137" si="5">IF(U124="snížená",N124,0)</f>
        <v>0</v>
      </c>
      <c r="BG124" s="101">
        <f t="shared" ref="BG124:BG137" si="6">IF(U124="zákl. přenesená",N124,0)</f>
        <v>0</v>
      </c>
      <c r="BH124" s="101">
        <f t="shared" ref="BH124:BH137" si="7">IF(U124="sníž. přenesená",N124,0)</f>
        <v>0</v>
      </c>
      <c r="BI124" s="101">
        <f t="shared" ref="BI124:BI137" si="8">IF(U124="nulová",N124,0)</f>
        <v>0</v>
      </c>
      <c r="BJ124" s="10" t="s">
        <v>13</v>
      </c>
      <c r="BK124" s="101">
        <f t="shared" ref="BK124:BK137" si="9">ROUND(L124*K124,2)</f>
        <v>0</v>
      </c>
      <c r="BL124" s="10" t="s">
        <v>97</v>
      </c>
      <c r="BM124" s="10" t="s">
        <v>98</v>
      </c>
    </row>
    <row r="125" spans="2:65" s="1" customFormat="1" ht="31.5" customHeight="1" x14ac:dyDescent="0.3">
      <c r="B125" s="70"/>
      <c r="C125" s="107" t="s">
        <v>54</v>
      </c>
      <c r="D125" s="107" t="s">
        <v>93</v>
      </c>
      <c r="E125" s="108" t="s">
        <v>99</v>
      </c>
      <c r="F125" s="127" t="s">
        <v>100</v>
      </c>
      <c r="G125" s="127"/>
      <c r="H125" s="127"/>
      <c r="I125" s="127"/>
      <c r="J125" s="109" t="s">
        <v>101</v>
      </c>
      <c r="K125" s="110">
        <v>97.5</v>
      </c>
      <c r="L125" s="128">
        <v>0</v>
      </c>
      <c r="M125" s="128"/>
      <c r="N125" s="129">
        <f t="shared" si="0"/>
        <v>0</v>
      </c>
      <c r="O125" s="129"/>
      <c r="P125" s="129"/>
      <c r="Q125" s="129"/>
      <c r="R125" s="72"/>
      <c r="T125" s="98" t="s">
        <v>1</v>
      </c>
      <c r="U125" s="27" t="s">
        <v>29</v>
      </c>
      <c r="V125" s="99">
        <v>0.84399999999999997</v>
      </c>
      <c r="W125" s="99">
        <f t="shared" si="1"/>
        <v>82.289999999999992</v>
      </c>
      <c r="X125" s="99">
        <v>0</v>
      </c>
      <c r="Y125" s="99">
        <f t="shared" si="2"/>
        <v>0</v>
      </c>
      <c r="Z125" s="99">
        <v>0</v>
      </c>
      <c r="AA125" s="100">
        <f t="shared" si="3"/>
        <v>0</v>
      </c>
      <c r="AR125" s="10" t="s">
        <v>97</v>
      </c>
      <c r="AT125" s="10" t="s">
        <v>93</v>
      </c>
      <c r="AU125" s="10" t="s">
        <v>54</v>
      </c>
      <c r="AY125" s="10" t="s">
        <v>92</v>
      </c>
      <c r="BE125" s="101">
        <f t="shared" si="4"/>
        <v>0</v>
      </c>
      <c r="BF125" s="101">
        <f t="shared" si="5"/>
        <v>0</v>
      </c>
      <c r="BG125" s="101">
        <f t="shared" si="6"/>
        <v>0</v>
      </c>
      <c r="BH125" s="101">
        <f t="shared" si="7"/>
        <v>0</v>
      </c>
      <c r="BI125" s="101">
        <f t="shared" si="8"/>
        <v>0</v>
      </c>
      <c r="BJ125" s="10" t="s">
        <v>13</v>
      </c>
      <c r="BK125" s="101">
        <f t="shared" si="9"/>
        <v>0</v>
      </c>
      <c r="BL125" s="10" t="s">
        <v>97</v>
      </c>
      <c r="BM125" s="10" t="s">
        <v>102</v>
      </c>
    </row>
    <row r="126" spans="2:65" s="1" customFormat="1" ht="31.5" customHeight="1" x14ac:dyDescent="0.3">
      <c r="B126" s="70"/>
      <c r="C126" s="107" t="s">
        <v>103</v>
      </c>
      <c r="D126" s="107" t="s">
        <v>93</v>
      </c>
      <c r="E126" s="108" t="s">
        <v>104</v>
      </c>
      <c r="F126" s="127" t="s">
        <v>105</v>
      </c>
      <c r="G126" s="127"/>
      <c r="H126" s="127"/>
      <c r="I126" s="127"/>
      <c r="J126" s="109" t="s">
        <v>101</v>
      </c>
      <c r="K126" s="110">
        <v>97.5</v>
      </c>
      <c r="L126" s="128">
        <v>0</v>
      </c>
      <c r="M126" s="128"/>
      <c r="N126" s="129">
        <f t="shared" si="0"/>
        <v>0</v>
      </c>
      <c r="O126" s="129"/>
      <c r="P126" s="129"/>
      <c r="Q126" s="129"/>
      <c r="R126" s="72"/>
      <c r="T126" s="98" t="s">
        <v>1</v>
      </c>
      <c r="U126" s="27" t="s">
        <v>29</v>
      </c>
      <c r="V126" s="99">
        <v>1.387</v>
      </c>
      <c r="W126" s="99">
        <f t="shared" si="1"/>
        <v>135.23249999999999</v>
      </c>
      <c r="X126" s="99">
        <v>0</v>
      </c>
      <c r="Y126" s="99">
        <f t="shared" si="2"/>
        <v>0</v>
      </c>
      <c r="Z126" s="99">
        <v>0</v>
      </c>
      <c r="AA126" s="100">
        <f t="shared" si="3"/>
        <v>0</v>
      </c>
      <c r="AR126" s="10" t="s">
        <v>97</v>
      </c>
      <c r="AT126" s="10" t="s">
        <v>93</v>
      </c>
      <c r="AU126" s="10" t="s">
        <v>54</v>
      </c>
      <c r="AY126" s="10" t="s">
        <v>92</v>
      </c>
      <c r="BE126" s="101">
        <f t="shared" si="4"/>
        <v>0</v>
      </c>
      <c r="BF126" s="101">
        <f t="shared" si="5"/>
        <v>0</v>
      </c>
      <c r="BG126" s="101">
        <f t="shared" si="6"/>
        <v>0</v>
      </c>
      <c r="BH126" s="101">
        <f t="shared" si="7"/>
        <v>0</v>
      </c>
      <c r="BI126" s="101">
        <f t="shared" si="8"/>
        <v>0</v>
      </c>
      <c r="BJ126" s="10" t="s">
        <v>13</v>
      </c>
      <c r="BK126" s="101">
        <f t="shared" si="9"/>
        <v>0</v>
      </c>
      <c r="BL126" s="10" t="s">
        <v>97</v>
      </c>
      <c r="BM126" s="10" t="s">
        <v>106</v>
      </c>
    </row>
    <row r="127" spans="2:65" s="1" customFormat="1" ht="31.5" customHeight="1" x14ac:dyDescent="0.3">
      <c r="B127" s="70"/>
      <c r="C127" s="107" t="s">
        <v>97</v>
      </c>
      <c r="D127" s="107" t="s">
        <v>93</v>
      </c>
      <c r="E127" s="108" t="s">
        <v>107</v>
      </c>
      <c r="F127" s="127" t="s">
        <v>108</v>
      </c>
      <c r="G127" s="127"/>
      <c r="H127" s="127"/>
      <c r="I127" s="127"/>
      <c r="J127" s="109" t="s">
        <v>101</v>
      </c>
      <c r="K127" s="110">
        <v>121</v>
      </c>
      <c r="L127" s="128">
        <v>0</v>
      </c>
      <c r="M127" s="128"/>
      <c r="N127" s="129">
        <f t="shared" si="0"/>
        <v>0</v>
      </c>
      <c r="O127" s="129"/>
      <c r="P127" s="129"/>
      <c r="Q127" s="129"/>
      <c r="R127" s="72"/>
      <c r="T127" s="98" t="s">
        <v>1</v>
      </c>
      <c r="U127" s="27" t="s">
        <v>29</v>
      </c>
      <c r="V127" s="99">
        <v>1.0999999999999999E-2</v>
      </c>
      <c r="W127" s="99">
        <f t="shared" si="1"/>
        <v>1.331</v>
      </c>
      <c r="X127" s="99">
        <v>0</v>
      </c>
      <c r="Y127" s="99">
        <f t="shared" si="2"/>
        <v>0</v>
      </c>
      <c r="Z127" s="99">
        <v>0</v>
      </c>
      <c r="AA127" s="100">
        <f t="shared" si="3"/>
        <v>0</v>
      </c>
      <c r="AR127" s="10" t="s">
        <v>97</v>
      </c>
      <c r="AT127" s="10" t="s">
        <v>93</v>
      </c>
      <c r="AU127" s="10" t="s">
        <v>54</v>
      </c>
      <c r="AY127" s="10" t="s">
        <v>92</v>
      </c>
      <c r="BE127" s="101">
        <f t="shared" si="4"/>
        <v>0</v>
      </c>
      <c r="BF127" s="101">
        <f t="shared" si="5"/>
        <v>0</v>
      </c>
      <c r="BG127" s="101">
        <f t="shared" si="6"/>
        <v>0</v>
      </c>
      <c r="BH127" s="101">
        <f t="shared" si="7"/>
        <v>0</v>
      </c>
      <c r="BI127" s="101">
        <f t="shared" si="8"/>
        <v>0</v>
      </c>
      <c r="BJ127" s="10" t="s">
        <v>13</v>
      </c>
      <c r="BK127" s="101">
        <f t="shared" si="9"/>
        <v>0</v>
      </c>
      <c r="BL127" s="10" t="s">
        <v>97</v>
      </c>
      <c r="BM127" s="10" t="s">
        <v>109</v>
      </c>
    </row>
    <row r="128" spans="2:65" s="1" customFormat="1" ht="22.5" customHeight="1" x14ac:dyDescent="0.3">
      <c r="B128" s="70"/>
      <c r="C128" s="107" t="s">
        <v>110</v>
      </c>
      <c r="D128" s="107" t="s">
        <v>93</v>
      </c>
      <c r="E128" s="108" t="s">
        <v>111</v>
      </c>
      <c r="F128" s="127" t="s">
        <v>112</v>
      </c>
      <c r="G128" s="127"/>
      <c r="H128" s="127"/>
      <c r="I128" s="127"/>
      <c r="J128" s="109" t="s">
        <v>101</v>
      </c>
      <c r="K128" s="110">
        <v>121</v>
      </c>
      <c r="L128" s="128">
        <v>0</v>
      </c>
      <c r="M128" s="128"/>
      <c r="N128" s="129">
        <f t="shared" si="0"/>
        <v>0</v>
      </c>
      <c r="O128" s="129"/>
      <c r="P128" s="129"/>
      <c r="Q128" s="129"/>
      <c r="R128" s="72"/>
      <c r="T128" s="98" t="s">
        <v>1</v>
      </c>
      <c r="U128" s="27" t="s">
        <v>29</v>
      </c>
      <c r="V128" s="99">
        <v>0.65200000000000002</v>
      </c>
      <c r="W128" s="99">
        <f t="shared" si="1"/>
        <v>78.891999999999996</v>
      </c>
      <c r="X128" s="99">
        <v>0</v>
      </c>
      <c r="Y128" s="99">
        <f t="shared" si="2"/>
        <v>0</v>
      </c>
      <c r="Z128" s="99">
        <v>0</v>
      </c>
      <c r="AA128" s="100">
        <f t="shared" si="3"/>
        <v>0</v>
      </c>
      <c r="AR128" s="10" t="s">
        <v>97</v>
      </c>
      <c r="AT128" s="10" t="s">
        <v>93</v>
      </c>
      <c r="AU128" s="10" t="s">
        <v>54</v>
      </c>
      <c r="AY128" s="10" t="s">
        <v>92</v>
      </c>
      <c r="BE128" s="101">
        <f t="shared" si="4"/>
        <v>0</v>
      </c>
      <c r="BF128" s="101">
        <f t="shared" si="5"/>
        <v>0</v>
      </c>
      <c r="BG128" s="101">
        <f t="shared" si="6"/>
        <v>0</v>
      </c>
      <c r="BH128" s="101">
        <f t="shared" si="7"/>
        <v>0</v>
      </c>
      <c r="BI128" s="101">
        <f t="shared" si="8"/>
        <v>0</v>
      </c>
      <c r="BJ128" s="10" t="s">
        <v>13</v>
      </c>
      <c r="BK128" s="101">
        <f t="shared" si="9"/>
        <v>0</v>
      </c>
      <c r="BL128" s="10" t="s">
        <v>97</v>
      </c>
      <c r="BM128" s="10" t="s">
        <v>113</v>
      </c>
    </row>
    <row r="129" spans="2:65" s="1" customFormat="1" ht="22.5" customHeight="1" x14ac:dyDescent="0.3">
      <c r="B129" s="70"/>
      <c r="C129" s="107" t="s">
        <v>114</v>
      </c>
      <c r="D129" s="107" t="s">
        <v>93</v>
      </c>
      <c r="E129" s="108" t="s">
        <v>115</v>
      </c>
      <c r="F129" s="127" t="s">
        <v>116</v>
      </c>
      <c r="G129" s="127"/>
      <c r="H129" s="127"/>
      <c r="I129" s="127"/>
      <c r="J129" s="109" t="s">
        <v>117</v>
      </c>
      <c r="K129" s="110">
        <v>121</v>
      </c>
      <c r="L129" s="128">
        <v>0</v>
      </c>
      <c r="M129" s="128"/>
      <c r="N129" s="129">
        <f t="shared" si="0"/>
        <v>0</v>
      </c>
      <c r="O129" s="129"/>
      <c r="P129" s="129"/>
      <c r="Q129" s="129"/>
      <c r="R129" s="72"/>
      <c r="T129" s="98" t="s">
        <v>1</v>
      </c>
      <c r="U129" s="27" t="s">
        <v>29</v>
      </c>
      <c r="V129" s="99">
        <v>0</v>
      </c>
      <c r="W129" s="99">
        <f t="shared" si="1"/>
        <v>0</v>
      </c>
      <c r="X129" s="99">
        <v>0</v>
      </c>
      <c r="Y129" s="99">
        <f t="shared" si="2"/>
        <v>0</v>
      </c>
      <c r="Z129" s="99">
        <v>0</v>
      </c>
      <c r="AA129" s="100">
        <f t="shared" si="3"/>
        <v>0</v>
      </c>
      <c r="AR129" s="10" t="s">
        <v>97</v>
      </c>
      <c r="AT129" s="10" t="s">
        <v>93</v>
      </c>
      <c r="AU129" s="10" t="s">
        <v>54</v>
      </c>
      <c r="AY129" s="10" t="s">
        <v>92</v>
      </c>
      <c r="BE129" s="101">
        <f t="shared" si="4"/>
        <v>0</v>
      </c>
      <c r="BF129" s="101">
        <f t="shared" si="5"/>
        <v>0</v>
      </c>
      <c r="BG129" s="101">
        <f t="shared" si="6"/>
        <v>0</v>
      </c>
      <c r="BH129" s="101">
        <f t="shared" si="7"/>
        <v>0</v>
      </c>
      <c r="BI129" s="101">
        <f t="shared" si="8"/>
        <v>0</v>
      </c>
      <c r="BJ129" s="10" t="s">
        <v>13</v>
      </c>
      <c r="BK129" s="101">
        <f t="shared" si="9"/>
        <v>0</v>
      </c>
      <c r="BL129" s="10" t="s">
        <v>97</v>
      </c>
      <c r="BM129" s="10" t="s">
        <v>118</v>
      </c>
    </row>
    <row r="130" spans="2:65" s="1" customFormat="1" ht="31.5" customHeight="1" x14ac:dyDescent="0.3">
      <c r="B130" s="70"/>
      <c r="C130" s="107" t="s">
        <v>119</v>
      </c>
      <c r="D130" s="107" t="s">
        <v>93</v>
      </c>
      <c r="E130" s="108" t="s">
        <v>120</v>
      </c>
      <c r="F130" s="127" t="s">
        <v>121</v>
      </c>
      <c r="G130" s="127"/>
      <c r="H130" s="127"/>
      <c r="I130" s="127"/>
      <c r="J130" s="109" t="s">
        <v>101</v>
      </c>
      <c r="K130" s="110">
        <v>74</v>
      </c>
      <c r="L130" s="128">
        <v>0</v>
      </c>
      <c r="M130" s="128"/>
      <c r="N130" s="129">
        <f t="shared" si="0"/>
        <v>0</v>
      </c>
      <c r="O130" s="129"/>
      <c r="P130" s="129"/>
      <c r="Q130" s="129"/>
      <c r="R130" s="72"/>
      <c r="T130" s="98" t="s">
        <v>1</v>
      </c>
      <c r="U130" s="27" t="s">
        <v>29</v>
      </c>
      <c r="V130" s="99">
        <v>0.29899999999999999</v>
      </c>
      <c r="W130" s="99">
        <f t="shared" si="1"/>
        <v>22.125999999999998</v>
      </c>
      <c r="X130" s="99">
        <v>0</v>
      </c>
      <c r="Y130" s="99">
        <f t="shared" si="2"/>
        <v>0</v>
      </c>
      <c r="Z130" s="99">
        <v>0</v>
      </c>
      <c r="AA130" s="100">
        <f t="shared" si="3"/>
        <v>0</v>
      </c>
      <c r="AR130" s="10" t="s">
        <v>97</v>
      </c>
      <c r="AT130" s="10" t="s">
        <v>93</v>
      </c>
      <c r="AU130" s="10" t="s">
        <v>54</v>
      </c>
      <c r="AY130" s="10" t="s">
        <v>92</v>
      </c>
      <c r="BE130" s="101">
        <f t="shared" si="4"/>
        <v>0</v>
      </c>
      <c r="BF130" s="101">
        <f t="shared" si="5"/>
        <v>0</v>
      </c>
      <c r="BG130" s="101">
        <f t="shared" si="6"/>
        <v>0</v>
      </c>
      <c r="BH130" s="101">
        <f t="shared" si="7"/>
        <v>0</v>
      </c>
      <c r="BI130" s="101">
        <f t="shared" si="8"/>
        <v>0</v>
      </c>
      <c r="BJ130" s="10" t="s">
        <v>13</v>
      </c>
      <c r="BK130" s="101">
        <f t="shared" si="9"/>
        <v>0</v>
      </c>
      <c r="BL130" s="10" t="s">
        <v>97</v>
      </c>
      <c r="BM130" s="10" t="s">
        <v>122</v>
      </c>
    </row>
    <row r="131" spans="2:65" s="1" customFormat="1" ht="31.5" customHeight="1" x14ac:dyDescent="0.3">
      <c r="B131" s="70"/>
      <c r="C131" s="107" t="s">
        <v>123</v>
      </c>
      <c r="D131" s="107" t="s">
        <v>93</v>
      </c>
      <c r="E131" s="108" t="s">
        <v>124</v>
      </c>
      <c r="F131" s="127" t="s">
        <v>125</v>
      </c>
      <c r="G131" s="127"/>
      <c r="H131" s="127"/>
      <c r="I131" s="127"/>
      <c r="J131" s="109" t="s">
        <v>96</v>
      </c>
      <c r="K131" s="110">
        <v>96</v>
      </c>
      <c r="L131" s="128">
        <v>0</v>
      </c>
      <c r="M131" s="128"/>
      <c r="N131" s="129">
        <f t="shared" si="0"/>
        <v>0</v>
      </c>
      <c r="O131" s="129"/>
      <c r="P131" s="129"/>
      <c r="Q131" s="129"/>
      <c r="R131" s="72"/>
      <c r="T131" s="98" t="s">
        <v>1</v>
      </c>
      <c r="U131" s="27" t="s">
        <v>29</v>
      </c>
      <c r="V131" s="99">
        <v>0.17699999999999999</v>
      </c>
      <c r="W131" s="99">
        <f t="shared" si="1"/>
        <v>16.991999999999997</v>
      </c>
      <c r="X131" s="99">
        <v>0</v>
      </c>
      <c r="Y131" s="99">
        <f t="shared" si="2"/>
        <v>0</v>
      </c>
      <c r="Z131" s="99">
        <v>0</v>
      </c>
      <c r="AA131" s="100">
        <f t="shared" si="3"/>
        <v>0</v>
      </c>
      <c r="AR131" s="10" t="s">
        <v>97</v>
      </c>
      <c r="AT131" s="10" t="s">
        <v>93</v>
      </c>
      <c r="AU131" s="10" t="s">
        <v>54</v>
      </c>
      <c r="AY131" s="10" t="s">
        <v>92</v>
      </c>
      <c r="BE131" s="101">
        <f t="shared" si="4"/>
        <v>0</v>
      </c>
      <c r="BF131" s="101">
        <f t="shared" si="5"/>
        <v>0</v>
      </c>
      <c r="BG131" s="101">
        <f t="shared" si="6"/>
        <v>0</v>
      </c>
      <c r="BH131" s="101">
        <f t="shared" si="7"/>
        <v>0</v>
      </c>
      <c r="BI131" s="101">
        <f t="shared" si="8"/>
        <v>0</v>
      </c>
      <c r="BJ131" s="10" t="s">
        <v>13</v>
      </c>
      <c r="BK131" s="101">
        <f t="shared" si="9"/>
        <v>0</v>
      </c>
      <c r="BL131" s="10" t="s">
        <v>97</v>
      </c>
      <c r="BM131" s="10" t="s">
        <v>126</v>
      </c>
    </row>
    <row r="132" spans="2:65" s="1" customFormat="1" ht="22.5" customHeight="1" x14ac:dyDescent="0.3">
      <c r="B132" s="70"/>
      <c r="C132" s="107" t="s">
        <v>127</v>
      </c>
      <c r="D132" s="107" t="s">
        <v>93</v>
      </c>
      <c r="E132" s="108" t="s">
        <v>128</v>
      </c>
      <c r="F132" s="127" t="s">
        <v>129</v>
      </c>
      <c r="G132" s="127"/>
      <c r="H132" s="127"/>
      <c r="I132" s="127"/>
      <c r="J132" s="109" t="s">
        <v>96</v>
      </c>
      <c r="K132" s="110">
        <v>180</v>
      </c>
      <c r="L132" s="128">
        <v>0</v>
      </c>
      <c r="M132" s="128"/>
      <c r="N132" s="129">
        <f t="shared" si="0"/>
        <v>0</v>
      </c>
      <c r="O132" s="129"/>
      <c r="P132" s="129"/>
      <c r="Q132" s="129"/>
      <c r="R132" s="72"/>
      <c r="T132" s="98" t="s">
        <v>1</v>
      </c>
      <c r="U132" s="27" t="s">
        <v>29</v>
      </c>
      <c r="V132" s="99">
        <v>1.2E-2</v>
      </c>
      <c r="W132" s="99">
        <f t="shared" si="1"/>
        <v>2.16</v>
      </c>
      <c r="X132" s="99">
        <v>6.4000000000000005E-4</v>
      </c>
      <c r="Y132" s="99">
        <f t="shared" si="2"/>
        <v>0.11520000000000001</v>
      </c>
      <c r="Z132" s="99">
        <v>0</v>
      </c>
      <c r="AA132" s="100">
        <f t="shared" si="3"/>
        <v>0</v>
      </c>
      <c r="AR132" s="10" t="s">
        <v>97</v>
      </c>
      <c r="AT132" s="10" t="s">
        <v>93</v>
      </c>
      <c r="AU132" s="10" t="s">
        <v>54</v>
      </c>
      <c r="AY132" s="10" t="s">
        <v>92</v>
      </c>
      <c r="BE132" s="101">
        <f t="shared" si="4"/>
        <v>0</v>
      </c>
      <c r="BF132" s="101">
        <f t="shared" si="5"/>
        <v>0</v>
      </c>
      <c r="BG132" s="101">
        <f t="shared" si="6"/>
        <v>0</v>
      </c>
      <c r="BH132" s="101">
        <f t="shared" si="7"/>
        <v>0</v>
      </c>
      <c r="BI132" s="101">
        <f t="shared" si="8"/>
        <v>0</v>
      </c>
      <c r="BJ132" s="10" t="s">
        <v>13</v>
      </c>
      <c r="BK132" s="101">
        <f t="shared" si="9"/>
        <v>0</v>
      </c>
      <c r="BL132" s="10" t="s">
        <v>97</v>
      </c>
      <c r="BM132" s="10" t="s">
        <v>130</v>
      </c>
    </row>
    <row r="133" spans="2:65" s="1" customFormat="1" ht="22.5" customHeight="1" x14ac:dyDescent="0.3">
      <c r="B133" s="70"/>
      <c r="C133" s="111" t="s">
        <v>17</v>
      </c>
      <c r="D133" s="111" t="s">
        <v>131</v>
      </c>
      <c r="E133" s="112" t="s">
        <v>132</v>
      </c>
      <c r="F133" s="130" t="s">
        <v>133</v>
      </c>
      <c r="G133" s="130"/>
      <c r="H133" s="130"/>
      <c r="I133" s="130"/>
      <c r="J133" s="113" t="s">
        <v>134</v>
      </c>
      <c r="K133" s="114">
        <v>5.5</v>
      </c>
      <c r="L133" s="131">
        <v>0</v>
      </c>
      <c r="M133" s="131"/>
      <c r="N133" s="132">
        <f t="shared" si="0"/>
        <v>0</v>
      </c>
      <c r="O133" s="129"/>
      <c r="P133" s="129"/>
      <c r="Q133" s="129"/>
      <c r="R133" s="72"/>
      <c r="T133" s="98" t="s">
        <v>1</v>
      </c>
      <c r="U133" s="27" t="s">
        <v>29</v>
      </c>
      <c r="V133" s="99">
        <v>0</v>
      </c>
      <c r="W133" s="99">
        <f t="shared" si="1"/>
        <v>0</v>
      </c>
      <c r="X133" s="99">
        <v>1E-3</v>
      </c>
      <c r="Y133" s="99">
        <f t="shared" si="2"/>
        <v>5.4999999999999997E-3</v>
      </c>
      <c r="Z133" s="99">
        <v>0</v>
      </c>
      <c r="AA133" s="100">
        <f t="shared" si="3"/>
        <v>0</v>
      </c>
      <c r="AR133" s="10" t="s">
        <v>123</v>
      </c>
      <c r="AT133" s="10" t="s">
        <v>131</v>
      </c>
      <c r="AU133" s="10" t="s">
        <v>54</v>
      </c>
      <c r="AY133" s="10" t="s">
        <v>92</v>
      </c>
      <c r="BE133" s="101">
        <f t="shared" si="4"/>
        <v>0</v>
      </c>
      <c r="BF133" s="101">
        <f t="shared" si="5"/>
        <v>0</v>
      </c>
      <c r="BG133" s="101">
        <f t="shared" si="6"/>
        <v>0</v>
      </c>
      <c r="BH133" s="101">
        <f t="shared" si="7"/>
        <v>0</v>
      </c>
      <c r="BI133" s="101">
        <f t="shared" si="8"/>
        <v>0</v>
      </c>
      <c r="BJ133" s="10" t="s">
        <v>13</v>
      </c>
      <c r="BK133" s="101">
        <f t="shared" si="9"/>
        <v>0</v>
      </c>
      <c r="BL133" s="10" t="s">
        <v>97</v>
      </c>
      <c r="BM133" s="10" t="s">
        <v>135</v>
      </c>
    </row>
    <row r="134" spans="2:65" s="1" customFormat="1" ht="22.5" customHeight="1" x14ac:dyDescent="0.3">
      <c r="B134" s="70"/>
      <c r="C134" s="107" t="s">
        <v>136</v>
      </c>
      <c r="D134" s="107" t="s">
        <v>93</v>
      </c>
      <c r="E134" s="108" t="s">
        <v>137</v>
      </c>
      <c r="F134" s="127" t="s">
        <v>138</v>
      </c>
      <c r="G134" s="127"/>
      <c r="H134" s="127"/>
      <c r="I134" s="127"/>
      <c r="J134" s="109" t="s">
        <v>101</v>
      </c>
      <c r="K134" s="110">
        <v>57</v>
      </c>
      <c r="L134" s="128">
        <v>0</v>
      </c>
      <c r="M134" s="128"/>
      <c r="N134" s="129">
        <f t="shared" si="0"/>
        <v>0</v>
      </c>
      <c r="O134" s="129"/>
      <c r="P134" s="129"/>
      <c r="Q134" s="129"/>
      <c r="R134" s="72"/>
      <c r="T134" s="98" t="s">
        <v>1</v>
      </c>
      <c r="U134" s="27" t="s">
        <v>29</v>
      </c>
      <c r="V134" s="99">
        <v>1.3029999999999999</v>
      </c>
      <c r="W134" s="99">
        <f t="shared" si="1"/>
        <v>74.271000000000001</v>
      </c>
      <c r="X134" s="99">
        <v>1.7034</v>
      </c>
      <c r="Y134" s="99">
        <f t="shared" si="2"/>
        <v>97.093800000000002</v>
      </c>
      <c r="Z134" s="99">
        <v>0</v>
      </c>
      <c r="AA134" s="100">
        <f t="shared" si="3"/>
        <v>0</v>
      </c>
      <c r="AR134" s="10" t="s">
        <v>97</v>
      </c>
      <c r="AT134" s="10" t="s">
        <v>93</v>
      </c>
      <c r="AU134" s="10" t="s">
        <v>54</v>
      </c>
      <c r="AY134" s="10" t="s">
        <v>92</v>
      </c>
      <c r="BE134" s="101">
        <f t="shared" si="4"/>
        <v>0</v>
      </c>
      <c r="BF134" s="101">
        <f t="shared" si="5"/>
        <v>0</v>
      </c>
      <c r="BG134" s="101">
        <f t="shared" si="6"/>
        <v>0</v>
      </c>
      <c r="BH134" s="101">
        <f t="shared" si="7"/>
        <v>0</v>
      </c>
      <c r="BI134" s="101">
        <f t="shared" si="8"/>
        <v>0</v>
      </c>
      <c r="BJ134" s="10" t="s">
        <v>13</v>
      </c>
      <c r="BK134" s="101">
        <f t="shared" si="9"/>
        <v>0</v>
      </c>
      <c r="BL134" s="10" t="s">
        <v>97</v>
      </c>
      <c r="BM134" s="10" t="s">
        <v>139</v>
      </c>
    </row>
    <row r="135" spans="2:65" s="1" customFormat="1" ht="22.5" customHeight="1" x14ac:dyDescent="0.3">
      <c r="B135" s="70"/>
      <c r="C135" s="107" t="s">
        <v>140</v>
      </c>
      <c r="D135" s="107" t="s">
        <v>93</v>
      </c>
      <c r="E135" s="108" t="s">
        <v>141</v>
      </c>
      <c r="F135" s="127" t="s">
        <v>142</v>
      </c>
      <c r="G135" s="127"/>
      <c r="H135" s="127"/>
      <c r="I135" s="127"/>
      <c r="J135" s="109" t="s">
        <v>101</v>
      </c>
      <c r="K135" s="110">
        <v>60</v>
      </c>
      <c r="L135" s="128">
        <v>0</v>
      </c>
      <c r="M135" s="128"/>
      <c r="N135" s="129">
        <f t="shared" si="0"/>
        <v>0</v>
      </c>
      <c r="O135" s="129"/>
      <c r="P135" s="129"/>
      <c r="Q135" s="129"/>
      <c r="R135" s="72"/>
      <c r="T135" s="98" t="s">
        <v>1</v>
      </c>
      <c r="U135" s="27" t="s">
        <v>29</v>
      </c>
      <c r="V135" s="99">
        <v>1.3169999999999999</v>
      </c>
      <c r="W135" s="99">
        <f t="shared" si="1"/>
        <v>79.02</v>
      </c>
      <c r="X135" s="99">
        <v>1.8907700000000001</v>
      </c>
      <c r="Y135" s="99">
        <f t="shared" si="2"/>
        <v>113.4462</v>
      </c>
      <c r="Z135" s="99">
        <v>0</v>
      </c>
      <c r="AA135" s="100">
        <f t="shared" si="3"/>
        <v>0</v>
      </c>
      <c r="AR135" s="10" t="s">
        <v>97</v>
      </c>
      <c r="AT135" s="10" t="s">
        <v>93</v>
      </c>
      <c r="AU135" s="10" t="s">
        <v>54</v>
      </c>
      <c r="AY135" s="10" t="s">
        <v>92</v>
      </c>
      <c r="BE135" s="101">
        <f t="shared" si="4"/>
        <v>0</v>
      </c>
      <c r="BF135" s="101">
        <f t="shared" si="5"/>
        <v>0</v>
      </c>
      <c r="BG135" s="101">
        <f t="shared" si="6"/>
        <v>0</v>
      </c>
      <c r="BH135" s="101">
        <f t="shared" si="7"/>
        <v>0</v>
      </c>
      <c r="BI135" s="101">
        <f t="shared" si="8"/>
        <v>0</v>
      </c>
      <c r="BJ135" s="10" t="s">
        <v>13</v>
      </c>
      <c r="BK135" s="101">
        <f t="shared" si="9"/>
        <v>0</v>
      </c>
      <c r="BL135" s="10" t="s">
        <v>97</v>
      </c>
      <c r="BM135" s="10" t="s">
        <v>143</v>
      </c>
    </row>
    <row r="136" spans="2:65" s="1" customFormat="1" ht="22.5" customHeight="1" x14ac:dyDescent="0.3">
      <c r="B136" s="70"/>
      <c r="C136" s="107" t="s">
        <v>144</v>
      </c>
      <c r="D136" s="107" t="s">
        <v>93</v>
      </c>
      <c r="E136" s="108" t="s">
        <v>145</v>
      </c>
      <c r="F136" s="127" t="s">
        <v>146</v>
      </c>
      <c r="G136" s="127"/>
      <c r="H136" s="127"/>
      <c r="I136" s="127"/>
      <c r="J136" s="109" t="s">
        <v>96</v>
      </c>
      <c r="K136" s="110">
        <v>384</v>
      </c>
      <c r="L136" s="128">
        <v>0</v>
      </c>
      <c r="M136" s="128"/>
      <c r="N136" s="129">
        <f t="shared" si="0"/>
        <v>0</v>
      </c>
      <c r="O136" s="129"/>
      <c r="P136" s="129"/>
      <c r="Q136" s="129"/>
      <c r="R136" s="72"/>
      <c r="T136" s="98" t="s">
        <v>1</v>
      </c>
      <c r="U136" s="27" t="s">
        <v>29</v>
      </c>
      <c r="V136" s="99">
        <v>1.7999999999999999E-2</v>
      </c>
      <c r="W136" s="99">
        <f t="shared" si="1"/>
        <v>6.911999999999999</v>
      </c>
      <c r="X136" s="99">
        <v>0</v>
      </c>
      <c r="Y136" s="99">
        <f t="shared" si="2"/>
        <v>0</v>
      </c>
      <c r="Z136" s="99">
        <v>0</v>
      </c>
      <c r="AA136" s="100">
        <f t="shared" si="3"/>
        <v>0</v>
      </c>
      <c r="AR136" s="10" t="s">
        <v>97</v>
      </c>
      <c r="AT136" s="10" t="s">
        <v>93</v>
      </c>
      <c r="AU136" s="10" t="s">
        <v>54</v>
      </c>
      <c r="AY136" s="10" t="s">
        <v>92</v>
      </c>
      <c r="BE136" s="101">
        <f t="shared" si="4"/>
        <v>0</v>
      </c>
      <c r="BF136" s="101">
        <f t="shared" si="5"/>
        <v>0</v>
      </c>
      <c r="BG136" s="101">
        <f t="shared" si="6"/>
        <v>0</v>
      </c>
      <c r="BH136" s="101">
        <f t="shared" si="7"/>
        <v>0</v>
      </c>
      <c r="BI136" s="101">
        <f t="shared" si="8"/>
        <v>0</v>
      </c>
      <c r="BJ136" s="10" t="s">
        <v>13</v>
      </c>
      <c r="BK136" s="101">
        <f t="shared" si="9"/>
        <v>0</v>
      </c>
      <c r="BL136" s="10" t="s">
        <v>97</v>
      </c>
      <c r="BM136" s="10" t="s">
        <v>147</v>
      </c>
    </row>
    <row r="137" spans="2:65" s="1" customFormat="1" ht="22.5" customHeight="1" x14ac:dyDescent="0.3">
      <c r="B137" s="70"/>
      <c r="C137" s="111" t="s">
        <v>148</v>
      </c>
      <c r="D137" s="111" t="s">
        <v>131</v>
      </c>
      <c r="E137" s="112" t="s">
        <v>149</v>
      </c>
      <c r="F137" s="130" t="s">
        <v>150</v>
      </c>
      <c r="G137" s="130"/>
      <c r="H137" s="130"/>
      <c r="I137" s="130"/>
      <c r="J137" s="113" t="s">
        <v>151</v>
      </c>
      <c r="K137" s="114">
        <v>360</v>
      </c>
      <c r="L137" s="131">
        <v>0</v>
      </c>
      <c r="M137" s="131"/>
      <c r="N137" s="132">
        <f t="shared" si="0"/>
        <v>0</v>
      </c>
      <c r="O137" s="129"/>
      <c r="P137" s="129"/>
      <c r="Q137" s="129"/>
      <c r="R137" s="72"/>
      <c r="T137" s="98" t="s">
        <v>1</v>
      </c>
      <c r="U137" s="27" t="s">
        <v>29</v>
      </c>
      <c r="V137" s="99">
        <v>0</v>
      </c>
      <c r="W137" s="99">
        <f t="shared" si="1"/>
        <v>0</v>
      </c>
      <c r="X137" s="99">
        <v>2.0000000000000002E-5</v>
      </c>
      <c r="Y137" s="99">
        <f t="shared" si="2"/>
        <v>7.2000000000000007E-3</v>
      </c>
      <c r="Z137" s="99">
        <v>0</v>
      </c>
      <c r="AA137" s="100">
        <f t="shared" si="3"/>
        <v>0</v>
      </c>
      <c r="AR137" s="10" t="s">
        <v>123</v>
      </c>
      <c r="AT137" s="10" t="s">
        <v>131</v>
      </c>
      <c r="AU137" s="10" t="s">
        <v>54</v>
      </c>
      <c r="AY137" s="10" t="s">
        <v>92</v>
      </c>
      <c r="BE137" s="101">
        <f t="shared" si="4"/>
        <v>0</v>
      </c>
      <c r="BF137" s="101">
        <f t="shared" si="5"/>
        <v>0</v>
      </c>
      <c r="BG137" s="101">
        <f t="shared" si="6"/>
        <v>0</v>
      </c>
      <c r="BH137" s="101">
        <f t="shared" si="7"/>
        <v>0</v>
      </c>
      <c r="BI137" s="101">
        <f t="shared" si="8"/>
        <v>0</v>
      </c>
      <c r="BJ137" s="10" t="s">
        <v>13</v>
      </c>
      <c r="BK137" s="101">
        <f t="shared" si="9"/>
        <v>0</v>
      </c>
      <c r="BL137" s="10" t="s">
        <v>97</v>
      </c>
      <c r="BM137" s="10" t="s">
        <v>152</v>
      </c>
    </row>
    <row r="138" spans="2:65" s="5" customFormat="1" ht="29.85" customHeight="1" x14ac:dyDescent="0.3">
      <c r="B138" s="87"/>
      <c r="C138" s="115"/>
      <c r="D138" s="116" t="s">
        <v>66</v>
      </c>
      <c r="E138" s="116"/>
      <c r="F138" s="116"/>
      <c r="G138" s="116"/>
      <c r="H138" s="116"/>
      <c r="I138" s="116"/>
      <c r="J138" s="116"/>
      <c r="K138" s="116"/>
      <c r="L138" s="116"/>
      <c r="M138" s="116"/>
      <c r="N138" s="118">
        <f>BK138</f>
        <v>0</v>
      </c>
      <c r="O138" s="119"/>
      <c r="P138" s="119"/>
      <c r="Q138" s="119"/>
      <c r="R138" s="90"/>
      <c r="T138" s="91"/>
      <c r="U138" s="88"/>
      <c r="V138" s="88"/>
      <c r="W138" s="92">
        <f>SUM(W139:W140)</f>
        <v>13.915999999999999</v>
      </c>
      <c r="X138" s="88"/>
      <c r="Y138" s="92">
        <f>SUM(Y139:Y140)</f>
        <v>13.925999999999998</v>
      </c>
      <c r="Z138" s="88"/>
      <c r="AA138" s="93">
        <f>SUM(AA139:AA140)</f>
        <v>0</v>
      </c>
      <c r="AR138" s="94" t="s">
        <v>13</v>
      </c>
      <c r="AT138" s="95" t="s">
        <v>45</v>
      </c>
      <c r="AU138" s="95" t="s">
        <v>13</v>
      </c>
      <c r="AY138" s="94" t="s">
        <v>92</v>
      </c>
      <c r="BK138" s="96">
        <f>SUM(BK139:BK140)</f>
        <v>0</v>
      </c>
    </row>
    <row r="139" spans="2:65" s="1" customFormat="1" ht="31.5" customHeight="1" x14ac:dyDescent="0.3">
      <c r="B139" s="70"/>
      <c r="C139" s="107" t="s">
        <v>6</v>
      </c>
      <c r="D139" s="107" t="s">
        <v>93</v>
      </c>
      <c r="E139" s="108" t="s">
        <v>153</v>
      </c>
      <c r="F139" s="127" t="s">
        <v>154</v>
      </c>
      <c r="G139" s="127"/>
      <c r="H139" s="127"/>
      <c r="I139" s="127"/>
      <c r="J139" s="109" t="s">
        <v>96</v>
      </c>
      <c r="K139" s="110">
        <v>52</v>
      </c>
      <c r="L139" s="128">
        <v>0</v>
      </c>
      <c r="M139" s="128"/>
      <c r="N139" s="129">
        <f>ROUND(L139*K139,2)</f>
        <v>0</v>
      </c>
      <c r="O139" s="129"/>
      <c r="P139" s="129"/>
      <c r="Q139" s="129"/>
      <c r="R139" s="72"/>
      <c r="T139" s="98" t="s">
        <v>1</v>
      </c>
      <c r="U139" s="27" t="s">
        <v>29</v>
      </c>
      <c r="V139" s="99">
        <v>7.2999999999999995E-2</v>
      </c>
      <c r="W139" s="99">
        <f>V139*K139</f>
        <v>3.7959999999999998</v>
      </c>
      <c r="X139" s="99">
        <v>0</v>
      </c>
      <c r="Y139" s="99">
        <f>X139*K139</f>
        <v>0</v>
      </c>
      <c r="Z139" s="99">
        <v>0</v>
      </c>
      <c r="AA139" s="100">
        <f>Z139*K139</f>
        <v>0</v>
      </c>
      <c r="AR139" s="10" t="s">
        <v>97</v>
      </c>
      <c r="AT139" s="10" t="s">
        <v>93</v>
      </c>
      <c r="AU139" s="10" t="s">
        <v>54</v>
      </c>
      <c r="AY139" s="10" t="s">
        <v>92</v>
      </c>
      <c r="BE139" s="101">
        <f>IF(U139="základní",N139,0)</f>
        <v>0</v>
      </c>
      <c r="BF139" s="101">
        <f>IF(U139="snížená",N139,0)</f>
        <v>0</v>
      </c>
      <c r="BG139" s="101">
        <f>IF(U139="zákl. přenesená",N139,0)</f>
        <v>0</v>
      </c>
      <c r="BH139" s="101">
        <f>IF(U139="sníž. přenesená",N139,0)</f>
        <v>0</v>
      </c>
      <c r="BI139" s="101">
        <f>IF(U139="nulová",N139,0)</f>
        <v>0</v>
      </c>
      <c r="BJ139" s="10" t="s">
        <v>13</v>
      </c>
      <c r="BK139" s="101">
        <f>ROUND(L139*K139,2)</f>
        <v>0</v>
      </c>
      <c r="BL139" s="10" t="s">
        <v>97</v>
      </c>
      <c r="BM139" s="10" t="s">
        <v>155</v>
      </c>
    </row>
    <row r="140" spans="2:65" s="1" customFormat="1" ht="31.5" customHeight="1" x14ac:dyDescent="0.3">
      <c r="B140" s="70"/>
      <c r="C140" s="107" t="s">
        <v>156</v>
      </c>
      <c r="D140" s="107" t="s">
        <v>93</v>
      </c>
      <c r="E140" s="108" t="s">
        <v>157</v>
      </c>
      <c r="F140" s="127" t="s">
        <v>158</v>
      </c>
      <c r="G140" s="127"/>
      <c r="H140" s="127"/>
      <c r="I140" s="127"/>
      <c r="J140" s="109" t="s">
        <v>96</v>
      </c>
      <c r="K140" s="110">
        <v>110</v>
      </c>
      <c r="L140" s="128">
        <v>0</v>
      </c>
      <c r="M140" s="128"/>
      <c r="N140" s="129">
        <f>ROUND(L140*K140,2)</f>
        <v>0</v>
      </c>
      <c r="O140" s="129"/>
      <c r="P140" s="129"/>
      <c r="Q140" s="129"/>
      <c r="R140" s="72"/>
      <c r="T140" s="98" t="s">
        <v>1</v>
      </c>
      <c r="U140" s="27" t="s">
        <v>29</v>
      </c>
      <c r="V140" s="99">
        <v>9.1999999999999998E-2</v>
      </c>
      <c r="W140" s="99">
        <f>V140*K140</f>
        <v>10.119999999999999</v>
      </c>
      <c r="X140" s="99">
        <v>0.12659999999999999</v>
      </c>
      <c r="Y140" s="99">
        <f>X140*K140</f>
        <v>13.925999999999998</v>
      </c>
      <c r="Z140" s="99">
        <v>0</v>
      </c>
      <c r="AA140" s="100">
        <f>Z140*K140</f>
        <v>0</v>
      </c>
      <c r="AR140" s="10" t="s">
        <v>97</v>
      </c>
      <c r="AT140" s="10" t="s">
        <v>93</v>
      </c>
      <c r="AU140" s="10" t="s">
        <v>54</v>
      </c>
      <c r="AY140" s="10" t="s">
        <v>92</v>
      </c>
      <c r="BE140" s="101">
        <f>IF(U140="základní",N140,0)</f>
        <v>0</v>
      </c>
      <c r="BF140" s="101">
        <f>IF(U140="snížená",N140,0)</f>
        <v>0</v>
      </c>
      <c r="BG140" s="101">
        <f>IF(U140="zákl. přenesená",N140,0)</f>
        <v>0</v>
      </c>
      <c r="BH140" s="101">
        <f>IF(U140="sníž. přenesená",N140,0)</f>
        <v>0</v>
      </c>
      <c r="BI140" s="101">
        <f>IF(U140="nulová",N140,0)</f>
        <v>0</v>
      </c>
      <c r="BJ140" s="10" t="s">
        <v>13</v>
      </c>
      <c r="BK140" s="101">
        <f>ROUND(L140*K140,2)</f>
        <v>0</v>
      </c>
      <c r="BL140" s="10" t="s">
        <v>97</v>
      </c>
      <c r="BM140" s="10" t="s">
        <v>159</v>
      </c>
    </row>
    <row r="141" spans="2:65" s="5" customFormat="1" ht="29.85" customHeight="1" x14ac:dyDescent="0.3">
      <c r="B141" s="87"/>
      <c r="C141" s="115"/>
      <c r="D141" s="116" t="s">
        <v>67</v>
      </c>
      <c r="E141" s="116"/>
      <c r="F141" s="116"/>
      <c r="G141" s="116"/>
      <c r="H141" s="116"/>
      <c r="I141" s="116"/>
      <c r="J141" s="116"/>
      <c r="K141" s="116"/>
      <c r="L141" s="116"/>
      <c r="M141" s="116"/>
      <c r="N141" s="118">
        <f>BK141</f>
        <v>0</v>
      </c>
      <c r="O141" s="119"/>
      <c r="P141" s="119"/>
      <c r="Q141" s="119"/>
      <c r="R141" s="90"/>
      <c r="T141" s="91"/>
      <c r="U141" s="88"/>
      <c r="V141" s="88"/>
      <c r="W141" s="92">
        <f>SUM(W142:W150)</f>
        <v>174.79076399999997</v>
      </c>
      <c r="X141" s="88"/>
      <c r="Y141" s="92">
        <f>SUM(Y142:Y150)</f>
        <v>34.283481280000004</v>
      </c>
      <c r="Z141" s="88"/>
      <c r="AA141" s="93">
        <f>SUM(AA142:AA150)</f>
        <v>0</v>
      </c>
      <c r="AR141" s="94" t="s">
        <v>13</v>
      </c>
      <c r="AT141" s="95" t="s">
        <v>45</v>
      </c>
      <c r="AU141" s="95" t="s">
        <v>13</v>
      </c>
      <c r="AY141" s="94" t="s">
        <v>92</v>
      </c>
      <c r="BK141" s="96">
        <f>SUM(BK142:BK150)</f>
        <v>0</v>
      </c>
    </row>
    <row r="142" spans="2:65" s="1" customFormat="1" ht="31.5" customHeight="1" x14ac:dyDescent="0.3">
      <c r="B142" s="70"/>
      <c r="C142" s="107" t="s">
        <v>160</v>
      </c>
      <c r="D142" s="107" t="s">
        <v>93</v>
      </c>
      <c r="E142" s="108" t="s">
        <v>161</v>
      </c>
      <c r="F142" s="127" t="s">
        <v>353</v>
      </c>
      <c r="G142" s="127"/>
      <c r="H142" s="127"/>
      <c r="I142" s="127"/>
      <c r="J142" s="109" t="s">
        <v>162</v>
      </c>
      <c r="K142" s="110">
        <v>2</v>
      </c>
      <c r="L142" s="128">
        <v>0</v>
      </c>
      <c r="M142" s="128"/>
      <c r="N142" s="129">
        <f t="shared" ref="N142:N150" si="10">ROUND(L142*K142,2)</f>
        <v>0</v>
      </c>
      <c r="O142" s="129"/>
      <c r="P142" s="129"/>
      <c r="Q142" s="129"/>
      <c r="R142" s="72"/>
      <c r="T142" s="98" t="s">
        <v>1</v>
      </c>
      <c r="U142" s="27" t="s">
        <v>29</v>
      </c>
      <c r="V142" s="99">
        <v>0.63100000000000001</v>
      </c>
      <c r="W142" s="99">
        <f t="shared" ref="W142:W150" si="11">V142*K142</f>
        <v>1.262</v>
      </c>
      <c r="X142" s="99">
        <v>8.6419999999999997E-2</v>
      </c>
      <c r="Y142" s="99">
        <f t="shared" ref="Y142:Y150" si="12">X142*K142</f>
        <v>0.17283999999999999</v>
      </c>
      <c r="Z142" s="99">
        <v>0</v>
      </c>
      <c r="AA142" s="100">
        <f t="shared" ref="AA142:AA150" si="13">Z142*K142</f>
        <v>0</v>
      </c>
      <c r="AR142" s="10" t="s">
        <v>97</v>
      </c>
      <c r="AT142" s="10" t="s">
        <v>93</v>
      </c>
      <c r="AU142" s="10" t="s">
        <v>54</v>
      </c>
      <c r="AY142" s="10" t="s">
        <v>92</v>
      </c>
      <c r="BE142" s="101">
        <f t="shared" ref="BE142:BE150" si="14">IF(U142="základní",N142,0)</f>
        <v>0</v>
      </c>
      <c r="BF142" s="101">
        <f t="shared" ref="BF142:BF150" si="15">IF(U142="snížená",N142,0)</f>
        <v>0</v>
      </c>
      <c r="BG142" s="101">
        <f t="shared" ref="BG142:BG150" si="16">IF(U142="zákl. přenesená",N142,0)</f>
        <v>0</v>
      </c>
      <c r="BH142" s="101">
        <f t="shared" ref="BH142:BH150" si="17">IF(U142="sníž. přenesená",N142,0)</f>
        <v>0</v>
      </c>
      <c r="BI142" s="101">
        <f t="shared" ref="BI142:BI150" si="18">IF(U142="nulová",N142,0)</f>
        <v>0</v>
      </c>
      <c r="BJ142" s="10" t="s">
        <v>13</v>
      </c>
      <c r="BK142" s="101">
        <f t="shared" ref="BK142:BK150" si="19">ROUND(L142*K142,2)</f>
        <v>0</v>
      </c>
      <c r="BL142" s="10" t="s">
        <v>97</v>
      </c>
      <c r="BM142" s="10" t="s">
        <v>163</v>
      </c>
    </row>
    <row r="143" spans="2:65" s="1" customFormat="1" ht="31.5" customHeight="1" x14ac:dyDescent="0.3">
      <c r="B143" s="70"/>
      <c r="C143" s="107" t="s">
        <v>164</v>
      </c>
      <c r="D143" s="107" t="s">
        <v>93</v>
      </c>
      <c r="E143" s="108" t="s">
        <v>165</v>
      </c>
      <c r="F143" s="127" t="s">
        <v>166</v>
      </c>
      <c r="G143" s="127"/>
      <c r="H143" s="127"/>
      <c r="I143" s="127"/>
      <c r="J143" s="109" t="s">
        <v>162</v>
      </c>
      <c r="K143" s="110">
        <v>6</v>
      </c>
      <c r="L143" s="128">
        <v>0</v>
      </c>
      <c r="M143" s="128"/>
      <c r="N143" s="129">
        <f t="shared" si="10"/>
        <v>0</v>
      </c>
      <c r="O143" s="129"/>
      <c r="P143" s="129"/>
      <c r="Q143" s="129"/>
      <c r="R143" s="72"/>
      <c r="T143" s="98" t="s">
        <v>1</v>
      </c>
      <c r="U143" s="27" t="s">
        <v>29</v>
      </c>
      <c r="V143" s="99">
        <v>0.30099999999999999</v>
      </c>
      <c r="W143" s="99">
        <f t="shared" si="11"/>
        <v>1.806</v>
      </c>
      <c r="X143" s="99">
        <v>9.1800000000000007E-3</v>
      </c>
      <c r="Y143" s="99">
        <f t="shared" si="12"/>
        <v>5.5080000000000004E-2</v>
      </c>
      <c r="Z143" s="99">
        <v>0</v>
      </c>
      <c r="AA143" s="100">
        <f t="shared" si="13"/>
        <v>0</v>
      </c>
      <c r="AR143" s="10" t="s">
        <v>97</v>
      </c>
      <c r="AT143" s="10" t="s">
        <v>93</v>
      </c>
      <c r="AU143" s="10" t="s">
        <v>54</v>
      </c>
      <c r="AY143" s="10" t="s">
        <v>92</v>
      </c>
      <c r="BE143" s="101">
        <f t="shared" si="14"/>
        <v>0</v>
      </c>
      <c r="BF143" s="101">
        <f t="shared" si="15"/>
        <v>0</v>
      </c>
      <c r="BG143" s="101">
        <f t="shared" si="16"/>
        <v>0</v>
      </c>
      <c r="BH143" s="101">
        <f t="shared" si="17"/>
        <v>0</v>
      </c>
      <c r="BI143" s="101">
        <f t="shared" si="18"/>
        <v>0</v>
      </c>
      <c r="BJ143" s="10" t="s">
        <v>13</v>
      </c>
      <c r="BK143" s="101">
        <f t="shared" si="19"/>
        <v>0</v>
      </c>
      <c r="BL143" s="10" t="s">
        <v>97</v>
      </c>
      <c r="BM143" s="10" t="s">
        <v>167</v>
      </c>
    </row>
    <row r="144" spans="2:65" s="1" customFormat="1" ht="31.5" customHeight="1" x14ac:dyDescent="0.3">
      <c r="B144" s="70"/>
      <c r="C144" s="111" t="s">
        <v>168</v>
      </c>
      <c r="D144" s="111" t="s">
        <v>131</v>
      </c>
      <c r="E144" s="112" t="s">
        <v>169</v>
      </c>
      <c r="F144" s="130" t="s">
        <v>170</v>
      </c>
      <c r="G144" s="130"/>
      <c r="H144" s="130"/>
      <c r="I144" s="130"/>
      <c r="J144" s="113" t="s">
        <v>162</v>
      </c>
      <c r="K144" s="114">
        <v>4.04</v>
      </c>
      <c r="L144" s="131">
        <v>0</v>
      </c>
      <c r="M144" s="131"/>
      <c r="N144" s="132">
        <f t="shared" si="10"/>
        <v>0</v>
      </c>
      <c r="O144" s="129"/>
      <c r="P144" s="129"/>
      <c r="Q144" s="129"/>
      <c r="R144" s="72"/>
      <c r="T144" s="98" t="s">
        <v>1</v>
      </c>
      <c r="U144" s="27" t="s">
        <v>29</v>
      </c>
      <c r="V144" s="99">
        <v>0</v>
      </c>
      <c r="W144" s="99">
        <f t="shared" si="11"/>
        <v>0</v>
      </c>
      <c r="X144" s="99">
        <v>8.2000000000000003E-2</v>
      </c>
      <c r="Y144" s="99">
        <f t="shared" si="12"/>
        <v>0.33128000000000002</v>
      </c>
      <c r="Z144" s="99">
        <v>0</v>
      </c>
      <c r="AA144" s="100">
        <f t="shared" si="13"/>
        <v>0</v>
      </c>
      <c r="AR144" s="10" t="s">
        <v>123</v>
      </c>
      <c r="AT144" s="10" t="s">
        <v>131</v>
      </c>
      <c r="AU144" s="10" t="s">
        <v>54</v>
      </c>
      <c r="AY144" s="10" t="s">
        <v>92</v>
      </c>
      <c r="BE144" s="101">
        <f t="shared" si="14"/>
        <v>0</v>
      </c>
      <c r="BF144" s="101">
        <f t="shared" si="15"/>
        <v>0</v>
      </c>
      <c r="BG144" s="101">
        <f t="shared" si="16"/>
        <v>0</v>
      </c>
      <c r="BH144" s="101">
        <f t="shared" si="17"/>
        <v>0</v>
      </c>
      <c r="BI144" s="101">
        <f t="shared" si="18"/>
        <v>0</v>
      </c>
      <c r="BJ144" s="10" t="s">
        <v>13</v>
      </c>
      <c r="BK144" s="101">
        <f t="shared" si="19"/>
        <v>0</v>
      </c>
      <c r="BL144" s="10" t="s">
        <v>97</v>
      </c>
      <c r="BM144" s="10" t="s">
        <v>171</v>
      </c>
    </row>
    <row r="145" spans="2:65" s="1" customFormat="1" ht="31.5" customHeight="1" x14ac:dyDescent="0.3">
      <c r="B145" s="70"/>
      <c r="C145" s="111" t="s">
        <v>172</v>
      </c>
      <c r="D145" s="111" t="s">
        <v>131</v>
      </c>
      <c r="E145" s="112" t="s">
        <v>173</v>
      </c>
      <c r="F145" s="130" t="s">
        <v>174</v>
      </c>
      <c r="G145" s="130"/>
      <c r="H145" s="130"/>
      <c r="I145" s="130"/>
      <c r="J145" s="113" t="s">
        <v>162</v>
      </c>
      <c r="K145" s="114">
        <v>2.02</v>
      </c>
      <c r="L145" s="131">
        <v>0</v>
      </c>
      <c r="M145" s="131"/>
      <c r="N145" s="132">
        <f t="shared" si="10"/>
        <v>0</v>
      </c>
      <c r="O145" s="129"/>
      <c r="P145" s="129"/>
      <c r="Q145" s="129"/>
      <c r="R145" s="72"/>
      <c r="T145" s="98" t="s">
        <v>1</v>
      </c>
      <c r="U145" s="27" t="s">
        <v>29</v>
      </c>
      <c r="V145" s="99">
        <v>0</v>
      </c>
      <c r="W145" s="99">
        <f t="shared" si="11"/>
        <v>0</v>
      </c>
      <c r="X145" s="99">
        <v>8.2000000000000003E-2</v>
      </c>
      <c r="Y145" s="99">
        <f t="shared" si="12"/>
        <v>0.16564000000000001</v>
      </c>
      <c r="Z145" s="99">
        <v>0</v>
      </c>
      <c r="AA145" s="100">
        <f t="shared" si="13"/>
        <v>0</v>
      </c>
      <c r="AR145" s="10" t="s">
        <v>123</v>
      </c>
      <c r="AT145" s="10" t="s">
        <v>131</v>
      </c>
      <c r="AU145" s="10" t="s">
        <v>54</v>
      </c>
      <c r="AY145" s="10" t="s">
        <v>92</v>
      </c>
      <c r="BE145" s="101">
        <f t="shared" si="14"/>
        <v>0</v>
      </c>
      <c r="BF145" s="101">
        <f t="shared" si="15"/>
        <v>0</v>
      </c>
      <c r="BG145" s="101">
        <f t="shared" si="16"/>
        <v>0</v>
      </c>
      <c r="BH145" s="101">
        <f t="shared" si="17"/>
        <v>0</v>
      </c>
      <c r="BI145" s="101">
        <f t="shared" si="18"/>
        <v>0</v>
      </c>
      <c r="BJ145" s="10" t="s">
        <v>13</v>
      </c>
      <c r="BK145" s="101">
        <f t="shared" si="19"/>
        <v>0</v>
      </c>
      <c r="BL145" s="10" t="s">
        <v>97</v>
      </c>
      <c r="BM145" s="10" t="s">
        <v>175</v>
      </c>
    </row>
    <row r="146" spans="2:65" s="1" customFormat="1" ht="31.5" customHeight="1" x14ac:dyDescent="0.3">
      <c r="B146" s="70"/>
      <c r="C146" s="107" t="s">
        <v>5</v>
      </c>
      <c r="D146" s="107" t="s">
        <v>93</v>
      </c>
      <c r="E146" s="108" t="s">
        <v>176</v>
      </c>
      <c r="F146" s="127" t="s">
        <v>349</v>
      </c>
      <c r="G146" s="127"/>
      <c r="H146" s="127"/>
      <c r="I146" s="127"/>
      <c r="J146" s="109" t="s">
        <v>101</v>
      </c>
      <c r="K146" s="110">
        <v>0.9</v>
      </c>
      <c r="L146" s="128">
        <v>0</v>
      </c>
      <c r="M146" s="128"/>
      <c r="N146" s="129">
        <f t="shared" si="10"/>
        <v>0</v>
      </c>
      <c r="O146" s="129"/>
      <c r="P146" s="129"/>
      <c r="Q146" s="129"/>
      <c r="R146" s="72"/>
      <c r="T146" s="98" t="s">
        <v>1</v>
      </c>
      <c r="U146" s="27" t="s">
        <v>29</v>
      </c>
      <c r="V146" s="99">
        <v>1.3859999999999999</v>
      </c>
      <c r="W146" s="99">
        <f t="shared" si="11"/>
        <v>1.2473999999999998</v>
      </c>
      <c r="X146" s="99">
        <v>2.2563399999999998</v>
      </c>
      <c r="Y146" s="99">
        <f t="shared" si="12"/>
        <v>2.0307059999999999</v>
      </c>
      <c r="Z146" s="99">
        <v>0</v>
      </c>
      <c r="AA146" s="100">
        <f t="shared" si="13"/>
        <v>0</v>
      </c>
      <c r="AR146" s="10" t="s">
        <v>97</v>
      </c>
      <c r="AT146" s="10" t="s">
        <v>93</v>
      </c>
      <c r="AU146" s="10" t="s">
        <v>54</v>
      </c>
      <c r="AY146" s="10" t="s">
        <v>92</v>
      </c>
      <c r="BE146" s="101">
        <f t="shared" si="14"/>
        <v>0</v>
      </c>
      <c r="BF146" s="101">
        <f t="shared" si="15"/>
        <v>0</v>
      </c>
      <c r="BG146" s="101">
        <f t="shared" si="16"/>
        <v>0</v>
      </c>
      <c r="BH146" s="101">
        <f t="shared" si="17"/>
        <v>0</v>
      </c>
      <c r="BI146" s="101">
        <f t="shared" si="18"/>
        <v>0</v>
      </c>
      <c r="BJ146" s="10" t="s">
        <v>13</v>
      </c>
      <c r="BK146" s="101">
        <f t="shared" si="19"/>
        <v>0</v>
      </c>
      <c r="BL146" s="10" t="s">
        <v>97</v>
      </c>
      <c r="BM146" s="10" t="s">
        <v>177</v>
      </c>
    </row>
    <row r="147" spans="2:65" s="1" customFormat="1" ht="31.5" customHeight="1" x14ac:dyDescent="0.3">
      <c r="B147" s="70"/>
      <c r="C147" s="107" t="s">
        <v>178</v>
      </c>
      <c r="D147" s="107" t="s">
        <v>93</v>
      </c>
      <c r="E147" s="108" t="s">
        <v>179</v>
      </c>
      <c r="F147" s="127" t="s">
        <v>350</v>
      </c>
      <c r="G147" s="127"/>
      <c r="H147" s="127"/>
      <c r="I147" s="127"/>
      <c r="J147" s="109" t="s">
        <v>101</v>
      </c>
      <c r="K147" s="110">
        <v>6.2</v>
      </c>
      <c r="L147" s="128">
        <v>0</v>
      </c>
      <c r="M147" s="128"/>
      <c r="N147" s="129">
        <f t="shared" si="10"/>
        <v>0</v>
      </c>
      <c r="O147" s="129"/>
      <c r="P147" s="129"/>
      <c r="Q147" s="129"/>
      <c r="R147" s="72"/>
      <c r="T147" s="98" t="s">
        <v>1</v>
      </c>
      <c r="U147" s="27" t="s">
        <v>29</v>
      </c>
      <c r="V147" s="99">
        <v>0.98</v>
      </c>
      <c r="W147" s="99">
        <f t="shared" si="11"/>
        <v>6.0759999999999996</v>
      </c>
      <c r="X147" s="99">
        <v>2.2563399999999998</v>
      </c>
      <c r="Y147" s="99">
        <f t="shared" si="12"/>
        <v>13.989307999999999</v>
      </c>
      <c r="Z147" s="99">
        <v>0</v>
      </c>
      <c r="AA147" s="100">
        <f t="shared" si="13"/>
        <v>0</v>
      </c>
      <c r="AR147" s="10" t="s">
        <v>97</v>
      </c>
      <c r="AT147" s="10" t="s">
        <v>93</v>
      </c>
      <c r="AU147" s="10" t="s">
        <v>54</v>
      </c>
      <c r="AY147" s="10" t="s">
        <v>92</v>
      </c>
      <c r="BE147" s="101">
        <f t="shared" si="14"/>
        <v>0</v>
      </c>
      <c r="BF147" s="101">
        <f t="shared" si="15"/>
        <v>0</v>
      </c>
      <c r="BG147" s="101">
        <f t="shared" si="16"/>
        <v>0</v>
      </c>
      <c r="BH147" s="101">
        <f t="shared" si="17"/>
        <v>0</v>
      </c>
      <c r="BI147" s="101">
        <f t="shared" si="18"/>
        <v>0</v>
      </c>
      <c r="BJ147" s="10" t="s">
        <v>13</v>
      </c>
      <c r="BK147" s="101">
        <f t="shared" si="19"/>
        <v>0</v>
      </c>
      <c r="BL147" s="10" t="s">
        <v>97</v>
      </c>
      <c r="BM147" s="10" t="s">
        <v>180</v>
      </c>
    </row>
    <row r="148" spans="2:65" s="1" customFormat="1" ht="22.5" customHeight="1" x14ac:dyDescent="0.3">
      <c r="B148" s="70"/>
      <c r="C148" s="107" t="s">
        <v>181</v>
      </c>
      <c r="D148" s="107" t="s">
        <v>93</v>
      </c>
      <c r="E148" s="108" t="s">
        <v>182</v>
      </c>
      <c r="F148" s="127" t="s">
        <v>183</v>
      </c>
      <c r="G148" s="127"/>
      <c r="H148" s="127"/>
      <c r="I148" s="127"/>
      <c r="J148" s="109" t="s">
        <v>101</v>
      </c>
      <c r="K148" s="110">
        <v>7</v>
      </c>
      <c r="L148" s="128">
        <v>0</v>
      </c>
      <c r="M148" s="128"/>
      <c r="N148" s="129">
        <f t="shared" si="10"/>
        <v>0</v>
      </c>
      <c r="O148" s="129"/>
      <c r="P148" s="129"/>
      <c r="Q148" s="129"/>
      <c r="R148" s="72"/>
      <c r="T148" s="98" t="s">
        <v>1</v>
      </c>
      <c r="U148" s="27" t="s">
        <v>29</v>
      </c>
      <c r="V148" s="99">
        <v>21.585999999999999</v>
      </c>
      <c r="W148" s="99">
        <f t="shared" si="11"/>
        <v>151.10199999999998</v>
      </c>
      <c r="X148" s="99">
        <v>2.4337800000000001</v>
      </c>
      <c r="Y148" s="99">
        <f t="shared" si="12"/>
        <v>17.036460000000002</v>
      </c>
      <c r="Z148" s="99">
        <v>0</v>
      </c>
      <c r="AA148" s="100">
        <f t="shared" si="13"/>
        <v>0</v>
      </c>
      <c r="AR148" s="10" t="s">
        <v>97</v>
      </c>
      <c r="AT148" s="10" t="s">
        <v>93</v>
      </c>
      <c r="AU148" s="10" t="s">
        <v>54</v>
      </c>
      <c r="AY148" s="10" t="s">
        <v>92</v>
      </c>
      <c r="BE148" s="101">
        <f t="shared" si="14"/>
        <v>0</v>
      </c>
      <c r="BF148" s="101">
        <f t="shared" si="15"/>
        <v>0</v>
      </c>
      <c r="BG148" s="101">
        <f t="shared" si="16"/>
        <v>0</v>
      </c>
      <c r="BH148" s="101">
        <f t="shared" si="17"/>
        <v>0</v>
      </c>
      <c r="BI148" s="101">
        <f t="shared" si="18"/>
        <v>0</v>
      </c>
      <c r="BJ148" s="10" t="s">
        <v>13</v>
      </c>
      <c r="BK148" s="101">
        <f t="shared" si="19"/>
        <v>0</v>
      </c>
      <c r="BL148" s="10" t="s">
        <v>97</v>
      </c>
      <c r="BM148" s="10" t="s">
        <v>184</v>
      </c>
    </row>
    <row r="149" spans="2:65" s="1" customFormat="1" ht="31.5" customHeight="1" x14ac:dyDescent="0.3">
      <c r="B149" s="70"/>
      <c r="C149" s="107" t="s">
        <v>185</v>
      </c>
      <c r="D149" s="107" t="s">
        <v>93</v>
      </c>
      <c r="E149" s="108" t="s">
        <v>186</v>
      </c>
      <c r="F149" s="127" t="s">
        <v>187</v>
      </c>
      <c r="G149" s="127"/>
      <c r="H149" s="127"/>
      <c r="I149" s="127"/>
      <c r="J149" s="109" t="s">
        <v>101</v>
      </c>
      <c r="K149" s="110">
        <v>1.1000000000000001</v>
      </c>
      <c r="L149" s="128">
        <v>0</v>
      </c>
      <c r="M149" s="128"/>
      <c r="N149" s="129">
        <f t="shared" si="10"/>
        <v>0</v>
      </c>
      <c r="O149" s="129"/>
      <c r="P149" s="129"/>
      <c r="Q149" s="129"/>
      <c r="R149" s="72"/>
      <c r="T149" s="98" t="s">
        <v>1</v>
      </c>
      <c r="U149" s="27" t="s">
        <v>29</v>
      </c>
      <c r="V149" s="99">
        <v>0.63100000000000001</v>
      </c>
      <c r="W149" s="99">
        <f t="shared" si="11"/>
        <v>0.69410000000000005</v>
      </c>
      <c r="X149" s="99">
        <v>8.6419999999999997E-2</v>
      </c>
      <c r="Y149" s="99">
        <f t="shared" si="12"/>
        <v>9.5062000000000008E-2</v>
      </c>
      <c r="Z149" s="99">
        <v>0</v>
      </c>
      <c r="AA149" s="100">
        <f t="shared" si="13"/>
        <v>0</v>
      </c>
      <c r="AR149" s="10" t="s">
        <v>97</v>
      </c>
      <c r="AT149" s="10" t="s">
        <v>93</v>
      </c>
      <c r="AU149" s="10" t="s">
        <v>54</v>
      </c>
      <c r="AY149" s="10" t="s">
        <v>92</v>
      </c>
      <c r="BE149" s="101">
        <f t="shared" si="14"/>
        <v>0</v>
      </c>
      <c r="BF149" s="101">
        <f t="shared" si="15"/>
        <v>0</v>
      </c>
      <c r="BG149" s="101">
        <f t="shared" si="16"/>
        <v>0</v>
      </c>
      <c r="BH149" s="101">
        <f t="shared" si="17"/>
        <v>0</v>
      </c>
      <c r="BI149" s="101">
        <f t="shared" si="18"/>
        <v>0</v>
      </c>
      <c r="BJ149" s="10" t="s">
        <v>13</v>
      </c>
      <c r="BK149" s="101">
        <f t="shared" si="19"/>
        <v>0</v>
      </c>
      <c r="BL149" s="10" t="s">
        <v>97</v>
      </c>
      <c r="BM149" s="10" t="s">
        <v>188</v>
      </c>
    </row>
    <row r="150" spans="2:65" s="1" customFormat="1" ht="22.5" customHeight="1" x14ac:dyDescent="0.3">
      <c r="B150" s="70"/>
      <c r="C150" s="107" t="s">
        <v>189</v>
      </c>
      <c r="D150" s="107" t="s">
        <v>93</v>
      </c>
      <c r="E150" s="108" t="s">
        <v>190</v>
      </c>
      <c r="F150" s="127" t="s">
        <v>351</v>
      </c>
      <c r="G150" s="127"/>
      <c r="H150" s="127"/>
      <c r="I150" s="127"/>
      <c r="J150" s="109" t="s">
        <v>117</v>
      </c>
      <c r="K150" s="110">
        <v>0.38400000000000001</v>
      </c>
      <c r="L150" s="128">
        <v>0</v>
      </c>
      <c r="M150" s="128"/>
      <c r="N150" s="129">
        <f t="shared" si="10"/>
        <v>0</v>
      </c>
      <c r="O150" s="129"/>
      <c r="P150" s="129"/>
      <c r="Q150" s="129"/>
      <c r="R150" s="72"/>
      <c r="T150" s="98" t="s">
        <v>1</v>
      </c>
      <c r="U150" s="27" t="s">
        <v>29</v>
      </c>
      <c r="V150" s="99">
        <v>32.820999999999998</v>
      </c>
      <c r="W150" s="99">
        <f t="shared" si="11"/>
        <v>12.603263999999999</v>
      </c>
      <c r="X150" s="99">
        <v>1.0601700000000001</v>
      </c>
      <c r="Y150" s="99">
        <f t="shared" si="12"/>
        <v>0.40710528000000001</v>
      </c>
      <c r="Z150" s="99">
        <v>0</v>
      </c>
      <c r="AA150" s="100">
        <f t="shared" si="13"/>
        <v>0</v>
      </c>
      <c r="AR150" s="10" t="s">
        <v>97</v>
      </c>
      <c r="AT150" s="10" t="s">
        <v>93</v>
      </c>
      <c r="AU150" s="10" t="s">
        <v>54</v>
      </c>
      <c r="AY150" s="10" t="s">
        <v>92</v>
      </c>
      <c r="BE150" s="101">
        <f t="shared" si="14"/>
        <v>0</v>
      </c>
      <c r="BF150" s="101">
        <f t="shared" si="15"/>
        <v>0</v>
      </c>
      <c r="BG150" s="101">
        <f t="shared" si="16"/>
        <v>0</v>
      </c>
      <c r="BH150" s="101">
        <f t="shared" si="17"/>
        <v>0</v>
      </c>
      <c r="BI150" s="101">
        <f t="shared" si="18"/>
        <v>0</v>
      </c>
      <c r="BJ150" s="10" t="s">
        <v>13</v>
      </c>
      <c r="BK150" s="101">
        <f t="shared" si="19"/>
        <v>0</v>
      </c>
      <c r="BL150" s="10" t="s">
        <v>97</v>
      </c>
      <c r="BM150" s="10" t="s">
        <v>191</v>
      </c>
    </row>
    <row r="151" spans="2:65" s="5" customFormat="1" ht="29.85" customHeight="1" x14ac:dyDescent="0.3">
      <c r="B151" s="87"/>
      <c r="C151" s="115"/>
      <c r="D151" s="116" t="s">
        <v>68</v>
      </c>
      <c r="E151" s="116"/>
      <c r="F151" s="116"/>
      <c r="G151" s="116"/>
      <c r="H151" s="116"/>
      <c r="I151" s="116"/>
      <c r="J151" s="116"/>
      <c r="K151" s="116"/>
      <c r="L151" s="116"/>
      <c r="M151" s="116"/>
      <c r="N151" s="118">
        <f>BK151</f>
        <v>0</v>
      </c>
      <c r="O151" s="119"/>
      <c r="P151" s="119"/>
      <c r="Q151" s="119"/>
      <c r="R151" s="90"/>
      <c r="T151" s="91"/>
      <c r="U151" s="88"/>
      <c r="V151" s="88"/>
      <c r="W151" s="92">
        <f>SUM(W152:W176)</f>
        <v>254.14829600000002</v>
      </c>
      <c r="X151" s="88"/>
      <c r="Y151" s="92">
        <f>SUM(Y152:Y176)</f>
        <v>1.8762719999999999</v>
      </c>
      <c r="Z151" s="88"/>
      <c r="AA151" s="93">
        <f>SUM(AA152:AA176)</f>
        <v>52.8934</v>
      </c>
      <c r="AR151" s="94" t="s">
        <v>13</v>
      </c>
      <c r="AT151" s="95" t="s">
        <v>45</v>
      </c>
      <c r="AU151" s="95" t="s">
        <v>13</v>
      </c>
      <c r="AY151" s="94" t="s">
        <v>92</v>
      </c>
      <c r="BK151" s="96">
        <f>SUM(BK152:BK176)</f>
        <v>0</v>
      </c>
    </row>
    <row r="152" spans="2:65" s="1" customFormat="1" ht="22.5" customHeight="1" x14ac:dyDescent="0.3">
      <c r="B152" s="70"/>
      <c r="C152" s="107" t="s">
        <v>192</v>
      </c>
      <c r="D152" s="107" t="s">
        <v>93</v>
      </c>
      <c r="E152" s="108" t="s">
        <v>193</v>
      </c>
      <c r="F152" s="127" t="s">
        <v>194</v>
      </c>
      <c r="G152" s="127"/>
      <c r="H152" s="127"/>
      <c r="I152" s="127"/>
      <c r="J152" s="109" t="s">
        <v>101</v>
      </c>
      <c r="K152" s="110">
        <v>3</v>
      </c>
      <c r="L152" s="128">
        <v>0</v>
      </c>
      <c r="M152" s="128"/>
      <c r="N152" s="129">
        <f t="shared" ref="N152:N176" si="20">ROUND(L152*K152,2)</f>
        <v>0</v>
      </c>
      <c r="O152" s="129"/>
      <c r="P152" s="129"/>
      <c r="Q152" s="129"/>
      <c r="R152" s="72"/>
      <c r="T152" s="98" t="s">
        <v>1</v>
      </c>
      <c r="U152" s="27" t="s">
        <v>29</v>
      </c>
      <c r="V152" s="99">
        <v>6.4359999999999999</v>
      </c>
      <c r="W152" s="99">
        <f t="shared" ref="W152:W176" si="21">V152*K152</f>
        <v>19.308</v>
      </c>
      <c r="X152" s="99">
        <v>0</v>
      </c>
      <c r="Y152" s="99">
        <f t="shared" ref="Y152:Y176" si="22">X152*K152</f>
        <v>0</v>
      </c>
      <c r="Z152" s="99">
        <v>2</v>
      </c>
      <c r="AA152" s="100">
        <f t="shared" ref="AA152:AA176" si="23">Z152*K152</f>
        <v>6</v>
      </c>
      <c r="AR152" s="10" t="s">
        <v>97</v>
      </c>
      <c r="AT152" s="10" t="s">
        <v>93</v>
      </c>
      <c r="AU152" s="10" t="s">
        <v>54</v>
      </c>
      <c r="AY152" s="10" t="s">
        <v>92</v>
      </c>
      <c r="BE152" s="101">
        <f t="shared" ref="BE152:BE176" si="24">IF(U152="základní",N152,0)</f>
        <v>0</v>
      </c>
      <c r="BF152" s="101">
        <f t="shared" ref="BF152:BF176" si="25">IF(U152="snížená",N152,0)</f>
        <v>0</v>
      </c>
      <c r="BG152" s="101">
        <f t="shared" ref="BG152:BG176" si="26">IF(U152="zákl. přenesená",N152,0)</f>
        <v>0</v>
      </c>
      <c r="BH152" s="101">
        <f t="shared" ref="BH152:BH176" si="27">IF(U152="sníž. přenesená",N152,0)</f>
        <v>0</v>
      </c>
      <c r="BI152" s="101">
        <f t="shared" ref="BI152:BI176" si="28">IF(U152="nulová",N152,0)</f>
        <v>0</v>
      </c>
      <c r="BJ152" s="10" t="s">
        <v>13</v>
      </c>
      <c r="BK152" s="101">
        <f t="shared" ref="BK152:BK176" si="29">ROUND(L152*K152,2)</f>
        <v>0</v>
      </c>
      <c r="BL152" s="10" t="s">
        <v>97</v>
      </c>
      <c r="BM152" s="10" t="s">
        <v>195</v>
      </c>
    </row>
    <row r="153" spans="2:65" s="1" customFormat="1" ht="31.5" customHeight="1" x14ac:dyDescent="0.3">
      <c r="B153" s="70"/>
      <c r="C153" s="107" t="s">
        <v>196</v>
      </c>
      <c r="D153" s="107" t="s">
        <v>93</v>
      </c>
      <c r="E153" s="108" t="s">
        <v>197</v>
      </c>
      <c r="F153" s="127" t="s">
        <v>198</v>
      </c>
      <c r="G153" s="127"/>
      <c r="H153" s="127"/>
      <c r="I153" s="127"/>
      <c r="J153" s="109" t="s">
        <v>96</v>
      </c>
      <c r="K153" s="110">
        <v>3</v>
      </c>
      <c r="L153" s="128">
        <v>0</v>
      </c>
      <c r="M153" s="128"/>
      <c r="N153" s="129">
        <f t="shared" si="20"/>
        <v>0</v>
      </c>
      <c r="O153" s="129"/>
      <c r="P153" s="129"/>
      <c r="Q153" s="129"/>
      <c r="R153" s="72"/>
      <c r="T153" s="98" t="s">
        <v>1</v>
      </c>
      <c r="U153" s="27" t="s">
        <v>29</v>
      </c>
      <c r="V153" s="99">
        <v>1.383</v>
      </c>
      <c r="W153" s="99">
        <f t="shared" si="21"/>
        <v>4.149</v>
      </c>
      <c r="X153" s="99">
        <v>3.4000000000000002E-4</v>
      </c>
      <c r="Y153" s="99">
        <f t="shared" si="22"/>
        <v>1.0200000000000001E-3</v>
      </c>
      <c r="Z153" s="99">
        <v>0.25</v>
      </c>
      <c r="AA153" s="100">
        <f t="shared" si="23"/>
        <v>0.75</v>
      </c>
      <c r="AR153" s="10" t="s">
        <v>97</v>
      </c>
      <c r="AT153" s="10" t="s">
        <v>93</v>
      </c>
      <c r="AU153" s="10" t="s">
        <v>54</v>
      </c>
      <c r="AY153" s="10" t="s">
        <v>92</v>
      </c>
      <c r="BE153" s="101">
        <f t="shared" si="24"/>
        <v>0</v>
      </c>
      <c r="BF153" s="101">
        <f t="shared" si="25"/>
        <v>0</v>
      </c>
      <c r="BG153" s="101">
        <f t="shared" si="26"/>
        <v>0</v>
      </c>
      <c r="BH153" s="101">
        <f t="shared" si="27"/>
        <v>0</v>
      </c>
      <c r="BI153" s="101">
        <f t="shared" si="28"/>
        <v>0</v>
      </c>
      <c r="BJ153" s="10" t="s">
        <v>13</v>
      </c>
      <c r="BK153" s="101">
        <f t="shared" si="29"/>
        <v>0</v>
      </c>
      <c r="BL153" s="10" t="s">
        <v>97</v>
      </c>
      <c r="BM153" s="10" t="s">
        <v>199</v>
      </c>
    </row>
    <row r="154" spans="2:65" s="1" customFormat="1" ht="31.5" customHeight="1" x14ac:dyDescent="0.3">
      <c r="B154" s="70"/>
      <c r="C154" s="107" t="s">
        <v>200</v>
      </c>
      <c r="D154" s="107" t="s">
        <v>93</v>
      </c>
      <c r="E154" s="108" t="s">
        <v>201</v>
      </c>
      <c r="F154" s="127" t="s">
        <v>202</v>
      </c>
      <c r="G154" s="127"/>
      <c r="H154" s="127"/>
      <c r="I154" s="127"/>
      <c r="J154" s="109" t="s">
        <v>162</v>
      </c>
      <c r="K154" s="110">
        <v>3</v>
      </c>
      <c r="L154" s="128">
        <v>0</v>
      </c>
      <c r="M154" s="128"/>
      <c r="N154" s="129">
        <f t="shared" si="20"/>
        <v>0</v>
      </c>
      <c r="O154" s="129"/>
      <c r="P154" s="129"/>
      <c r="Q154" s="129"/>
      <c r="R154" s="72"/>
      <c r="T154" s="98" t="s">
        <v>1</v>
      </c>
      <c r="U154" s="27" t="s">
        <v>29</v>
      </c>
      <c r="V154" s="99">
        <v>2.0099999999999998</v>
      </c>
      <c r="W154" s="99">
        <f t="shared" si="21"/>
        <v>6.0299999999999994</v>
      </c>
      <c r="X154" s="99">
        <v>0</v>
      </c>
      <c r="Y154" s="99">
        <f t="shared" si="22"/>
        <v>0</v>
      </c>
      <c r="Z154" s="99">
        <v>0.14000000000000001</v>
      </c>
      <c r="AA154" s="100">
        <f t="shared" si="23"/>
        <v>0.42000000000000004</v>
      </c>
      <c r="AR154" s="10" t="s">
        <v>97</v>
      </c>
      <c r="AT154" s="10" t="s">
        <v>93</v>
      </c>
      <c r="AU154" s="10" t="s">
        <v>54</v>
      </c>
      <c r="AY154" s="10" t="s">
        <v>92</v>
      </c>
      <c r="BE154" s="101">
        <f t="shared" si="24"/>
        <v>0</v>
      </c>
      <c r="BF154" s="101">
        <f t="shared" si="25"/>
        <v>0</v>
      </c>
      <c r="BG154" s="101">
        <f t="shared" si="26"/>
        <v>0</v>
      </c>
      <c r="BH154" s="101">
        <f t="shared" si="27"/>
        <v>0</v>
      </c>
      <c r="BI154" s="101">
        <f t="shared" si="28"/>
        <v>0</v>
      </c>
      <c r="BJ154" s="10" t="s">
        <v>13</v>
      </c>
      <c r="BK154" s="101">
        <f t="shared" si="29"/>
        <v>0</v>
      </c>
      <c r="BL154" s="10" t="s">
        <v>97</v>
      </c>
      <c r="BM154" s="10" t="s">
        <v>203</v>
      </c>
    </row>
    <row r="155" spans="2:65" s="1" customFormat="1" ht="31.5" customHeight="1" x14ac:dyDescent="0.3">
      <c r="B155" s="70"/>
      <c r="C155" s="107" t="s">
        <v>204</v>
      </c>
      <c r="D155" s="107" t="s">
        <v>93</v>
      </c>
      <c r="E155" s="108" t="s">
        <v>205</v>
      </c>
      <c r="F155" s="127" t="s">
        <v>206</v>
      </c>
      <c r="G155" s="127"/>
      <c r="H155" s="127"/>
      <c r="I155" s="127"/>
      <c r="J155" s="109" t="s">
        <v>151</v>
      </c>
      <c r="K155" s="110">
        <v>0.7</v>
      </c>
      <c r="L155" s="128">
        <v>0</v>
      </c>
      <c r="M155" s="128"/>
      <c r="N155" s="129">
        <f t="shared" si="20"/>
        <v>0</v>
      </c>
      <c r="O155" s="129"/>
      <c r="P155" s="129"/>
      <c r="Q155" s="129"/>
      <c r="R155" s="72"/>
      <c r="T155" s="98" t="s">
        <v>1</v>
      </c>
      <c r="U155" s="27" t="s">
        <v>29</v>
      </c>
      <c r="V155" s="99">
        <v>1.7</v>
      </c>
      <c r="W155" s="99">
        <f t="shared" si="21"/>
        <v>1.19</v>
      </c>
      <c r="X155" s="99">
        <v>1.1800000000000001E-3</v>
      </c>
      <c r="Y155" s="99">
        <f t="shared" si="22"/>
        <v>8.2600000000000002E-4</v>
      </c>
      <c r="Z155" s="99">
        <v>7.0000000000000007E-2</v>
      </c>
      <c r="AA155" s="100">
        <f t="shared" si="23"/>
        <v>4.9000000000000002E-2</v>
      </c>
      <c r="AR155" s="10" t="s">
        <v>97</v>
      </c>
      <c r="AT155" s="10" t="s">
        <v>93</v>
      </c>
      <c r="AU155" s="10" t="s">
        <v>54</v>
      </c>
      <c r="AY155" s="10" t="s">
        <v>92</v>
      </c>
      <c r="BE155" s="101">
        <f t="shared" si="24"/>
        <v>0</v>
      </c>
      <c r="BF155" s="101">
        <f t="shared" si="25"/>
        <v>0</v>
      </c>
      <c r="BG155" s="101">
        <f t="shared" si="26"/>
        <v>0</v>
      </c>
      <c r="BH155" s="101">
        <f t="shared" si="27"/>
        <v>0</v>
      </c>
      <c r="BI155" s="101">
        <f t="shared" si="28"/>
        <v>0</v>
      </c>
      <c r="BJ155" s="10" t="s">
        <v>13</v>
      </c>
      <c r="BK155" s="101">
        <f t="shared" si="29"/>
        <v>0</v>
      </c>
      <c r="BL155" s="10" t="s">
        <v>97</v>
      </c>
      <c r="BM155" s="10" t="s">
        <v>207</v>
      </c>
    </row>
    <row r="156" spans="2:65" s="1" customFormat="1" ht="31.5" customHeight="1" x14ac:dyDescent="0.3">
      <c r="B156" s="70"/>
      <c r="C156" s="107" t="s">
        <v>208</v>
      </c>
      <c r="D156" s="107" t="s">
        <v>93</v>
      </c>
      <c r="E156" s="108" t="s">
        <v>209</v>
      </c>
      <c r="F156" s="127" t="s">
        <v>210</v>
      </c>
      <c r="G156" s="127"/>
      <c r="H156" s="127"/>
      <c r="I156" s="127"/>
      <c r="J156" s="109" t="s">
        <v>151</v>
      </c>
      <c r="K156" s="110">
        <v>1.4</v>
      </c>
      <c r="L156" s="128">
        <v>0</v>
      </c>
      <c r="M156" s="128"/>
      <c r="N156" s="129">
        <f t="shared" si="20"/>
        <v>0</v>
      </c>
      <c r="O156" s="129"/>
      <c r="P156" s="129"/>
      <c r="Q156" s="129"/>
      <c r="R156" s="72"/>
      <c r="T156" s="98" t="s">
        <v>1</v>
      </c>
      <c r="U156" s="27" t="s">
        <v>29</v>
      </c>
      <c r="V156" s="99">
        <v>3.6</v>
      </c>
      <c r="W156" s="99">
        <f t="shared" si="21"/>
        <v>5.04</v>
      </c>
      <c r="X156" s="99">
        <v>3.3400000000000001E-3</v>
      </c>
      <c r="Y156" s="99">
        <f t="shared" si="22"/>
        <v>4.6759999999999996E-3</v>
      </c>
      <c r="Z156" s="99">
        <v>0.19600000000000001</v>
      </c>
      <c r="AA156" s="100">
        <f t="shared" si="23"/>
        <v>0.27439999999999998</v>
      </c>
      <c r="AR156" s="10" t="s">
        <v>97</v>
      </c>
      <c r="AT156" s="10" t="s">
        <v>93</v>
      </c>
      <c r="AU156" s="10" t="s">
        <v>54</v>
      </c>
      <c r="AY156" s="10" t="s">
        <v>92</v>
      </c>
      <c r="BE156" s="101">
        <f t="shared" si="24"/>
        <v>0</v>
      </c>
      <c r="BF156" s="101">
        <f t="shared" si="25"/>
        <v>0</v>
      </c>
      <c r="BG156" s="101">
        <f t="shared" si="26"/>
        <v>0</v>
      </c>
      <c r="BH156" s="101">
        <f t="shared" si="27"/>
        <v>0</v>
      </c>
      <c r="BI156" s="101">
        <f t="shared" si="28"/>
        <v>0</v>
      </c>
      <c r="BJ156" s="10" t="s">
        <v>13</v>
      </c>
      <c r="BK156" s="101">
        <f t="shared" si="29"/>
        <v>0</v>
      </c>
      <c r="BL156" s="10" t="s">
        <v>97</v>
      </c>
      <c r="BM156" s="10" t="s">
        <v>211</v>
      </c>
    </row>
    <row r="157" spans="2:65" s="1" customFormat="1" ht="31.5" customHeight="1" x14ac:dyDescent="0.3">
      <c r="B157" s="70"/>
      <c r="C157" s="111" t="s">
        <v>212</v>
      </c>
      <c r="D157" s="111" t="s">
        <v>131</v>
      </c>
      <c r="E157" s="112" t="s">
        <v>213</v>
      </c>
      <c r="F157" s="133" t="s">
        <v>354</v>
      </c>
      <c r="G157" s="133"/>
      <c r="H157" s="133"/>
      <c r="I157" s="133"/>
      <c r="J157" s="113" t="s">
        <v>162</v>
      </c>
      <c r="K157" s="114">
        <v>2</v>
      </c>
      <c r="L157" s="131">
        <v>0</v>
      </c>
      <c r="M157" s="131"/>
      <c r="N157" s="132">
        <f t="shared" si="20"/>
        <v>0</v>
      </c>
      <c r="O157" s="129"/>
      <c r="P157" s="129"/>
      <c r="Q157" s="129"/>
      <c r="R157" s="72"/>
      <c r="T157" s="98" t="s">
        <v>1</v>
      </c>
      <c r="U157" s="27" t="s">
        <v>29</v>
      </c>
      <c r="V157" s="99">
        <v>0</v>
      </c>
      <c r="W157" s="99">
        <f t="shared" si="21"/>
        <v>0</v>
      </c>
      <c r="X157" s="99">
        <v>7.7400000000000004E-3</v>
      </c>
      <c r="Y157" s="99">
        <f t="shared" si="22"/>
        <v>1.5480000000000001E-2</v>
      </c>
      <c r="Z157" s="99">
        <v>0</v>
      </c>
      <c r="AA157" s="100">
        <f t="shared" si="23"/>
        <v>0</v>
      </c>
      <c r="AR157" s="10" t="s">
        <v>123</v>
      </c>
      <c r="AT157" s="10" t="s">
        <v>131</v>
      </c>
      <c r="AU157" s="10" t="s">
        <v>54</v>
      </c>
      <c r="AY157" s="10" t="s">
        <v>92</v>
      </c>
      <c r="BE157" s="101">
        <f t="shared" si="24"/>
        <v>0</v>
      </c>
      <c r="BF157" s="101">
        <f t="shared" si="25"/>
        <v>0</v>
      </c>
      <c r="BG157" s="101">
        <f t="shared" si="26"/>
        <v>0</v>
      </c>
      <c r="BH157" s="101">
        <f t="shared" si="27"/>
        <v>0</v>
      </c>
      <c r="BI157" s="101">
        <f t="shared" si="28"/>
        <v>0</v>
      </c>
      <c r="BJ157" s="10" t="s">
        <v>13</v>
      </c>
      <c r="BK157" s="101">
        <f t="shared" si="29"/>
        <v>0</v>
      </c>
      <c r="BL157" s="10" t="s">
        <v>97</v>
      </c>
      <c r="BM157" s="10" t="s">
        <v>214</v>
      </c>
    </row>
    <row r="158" spans="2:65" s="1" customFormat="1" ht="31.5" customHeight="1" x14ac:dyDescent="0.3">
      <c r="B158" s="70"/>
      <c r="C158" s="111" t="s">
        <v>215</v>
      </c>
      <c r="D158" s="111" t="s">
        <v>131</v>
      </c>
      <c r="E158" s="112" t="s">
        <v>216</v>
      </c>
      <c r="F158" s="133" t="s">
        <v>355</v>
      </c>
      <c r="G158" s="133"/>
      <c r="H158" s="133"/>
      <c r="I158" s="133"/>
      <c r="J158" s="113" t="s">
        <v>162</v>
      </c>
      <c r="K158" s="114">
        <v>1</v>
      </c>
      <c r="L158" s="131">
        <v>0</v>
      </c>
      <c r="M158" s="131"/>
      <c r="N158" s="132">
        <f t="shared" si="20"/>
        <v>0</v>
      </c>
      <c r="O158" s="129"/>
      <c r="P158" s="129"/>
      <c r="Q158" s="129"/>
      <c r="R158" s="72"/>
      <c r="T158" s="98" t="s">
        <v>1</v>
      </c>
      <c r="U158" s="27" t="s">
        <v>29</v>
      </c>
      <c r="V158" s="99">
        <v>0</v>
      </c>
      <c r="W158" s="99">
        <f t="shared" si="21"/>
        <v>0</v>
      </c>
      <c r="X158" s="99">
        <v>7.7400000000000004E-3</v>
      </c>
      <c r="Y158" s="99">
        <f t="shared" si="22"/>
        <v>7.7400000000000004E-3</v>
      </c>
      <c r="Z158" s="99">
        <v>0</v>
      </c>
      <c r="AA158" s="100">
        <f t="shared" si="23"/>
        <v>0</v>
      </c>
      <c r="AR158" s="10" t="s">
        <v>123</v>
      </c>
      <c r="AT158" s="10" t="s">
        <v>131</v>
      </c>
      <c r="AU158" s="10" t="s">
        <v>54</v>
      </c>
      <c r="AY158" s="10" t="s">
        <v>92</v>
      </c>
      <c r="BE158" s="101">
        <f t="shared" si="24"/>
        <v>0</v>
      </c>
      <c r="BF158" s="101">
        <f t="shared" si="25"/>
        <v>0</v>
      </c>
      <c r="BG158" s="101">
        <f t="shared" si="26"/>
        <v>0</v>
      </c>
      <c r="BH158" s="101">
        <f t="shared" si="27"/>
        <v>0</v>
      </c>
      <c r="BI158" s="101">
        <f t="shared" si="28"/>
        <v>0</v>
      </c>
      <c r="BJ158" s="10" t="s">
        <v>13</v>
      </c>
      <c r="BK158" s="101">
        <f t="shared" si="29"/>
        <v>0</v>
      </c>
      <c r="BL158" s="10" t="s">
        <v>97</v>
      </c>
      <c r="BM158" s="10" t="s">
        <v>217</v>
      </c>
    </row>
    <row r="159" spans="2:65" s="1" customFormat="1" ht="31.5" customHeight="1" x14ac:dyDescent="0.3">
      <c r="B159" s="70"/>
      <c r="C159" s="111" t="s">
        <v>218</v>
      </c>
      <c r="D159" s="111" t="s">
        <v>131</v>
      </c>
      <c r="E159" s="112" t="s">
        <v>219</v>
      </c>
      <c r="F159" s="133" t="s">
        <v>356</v>
      </c>
      <c r="G159" s="133"/>
      <c r="H159" s="133"/>
      <c r="I159" s="133"/>
      <c r="J159" s="113" t="s">
        <v>162</v>
      </c>
      <c r="K159" s="114">
        <v>2</v>
      </c>
      <c r="L159" s="131">
        <v>0</v>
      </c>
      <c r="M159" s="131"/>
      <c r="N159" s="132">
        <f t="shared" si="20"/>
        <v>0</v>
      </c>
      <c r="O159" s="129"/>
      <c r="P159" s="129"/>
      <c r="Q159" s="129"/>
      <c r="R159" s="72"/>
      <c r="T159" s="98" t="s">
        <v>1</v>
      </c>
      <c r="U159" s="27" t="s">
        <v>29</v>
      </c>
      <c r="V159" s="99">
        <v>0</v>
      </c>
      <c r="W159" s="99">
        <f t="shared" si="21"/>
        <v>0</v>
      </c>
      <c r="X159" s="99">
        <v>7.7400000000000004E-3</v>
      </c>
      <c r="Y159" s="99">
        <f t="shared" si="22"/>
        <v>1.5480000000000001E-2</v>
      </c>
      <c r="Z159" s="99">
        <v>0</v>
      </c>
      <c r="AA159" s="100">
        <f t="shared" si="23"/>
        <v>0</v>
      </c>
      <c r="AR159" s="10" t="s">
        <v>123</v>
      </c>
      <c r="AT159" s="10" t="s">
        <v>131</v>
      </c>
      <c r="AU159" s="10" t="s">
        <v>54</v>
      </c>
      <c r="AY159" s="10" t="s">
        <v>92</v>
      </c>
      <c r="BE159" s="101">
        <f t="shared" si="24"/>
        <v>0</v>
      </c>
      <c r="BF159" s="101">
        <f t="shared" si="25"/>
        <v>0</v>
      </c>
      <c r="BG159" s="101">
        <f t="shared" si="26"/>
        <v>0</v>
      </c>
      <c r="BH159" s="101">
        <f t="shared" si="27"/>
        <v>0</v>
      </c>
      <c r="BI159" s="101">
        <f t="shared" si="28"/>
        <v>0</v>
      </c>
      <c r="BJ159" s="10" t="s">
        <v>13</v>
      </c>
      <c r="BK159" s="101">
        <f t="shared" si="29"/>
        <v>0</v>
      </c>
      <c r="BL159" s="10" t="s">
        <v>97</v>
      </c>
      <c r="BM159" s="10" t="s">
        <v>220</v>
      </c>
    </row>
    <row r="160" spans="2:65" s="1" customFormat="1" ht="31.5" customHeight="1" x14ac:dyDescent="0.3">
      <c r="B160" s="70"/>
      <c r="C160" s="111" t="s">
        <v>221</v>
      </c>
      <c r="D160" s="111" t="s">
        <v>131</v>
      </c>
      <c r="E160" s="171" t="s">
        <v>222</v>
      </c>
      <c r="F160" s="133" t="s">
        <v>357</v>
      </c>
      <c r="G160" s="133"/>
      <c r="H160" s="133"/>
      <c r="I160" s="133"/>
      <c r="J160" s="113" t="s">
        <v>162</v>
      </c>
      <c r="K160" s="114">
        <v>1</v>
      </c>
      <c r="L160" s="131">
        <v>0</v>
      </c>
      <c r="M160" s="131"/>
      <c r="N160" s="132">
        <f t="shared" si="20"/>
        <v>0</v>
      </c>
      <c r="O160" s="129"/>
      <c r="P160" s="129"/>
      <c r="Q160" s="129"/>
      <c r="R160" s="72"/>
      <c r="T160" s="98" t="s">
        <v>1</v>
      </c>
      <c r="U160" s="27" t="s">
        <v>29</v>
      </c>
      <c r="V160" s="99">
        <v>0</v>
      </c>
      <c r="W160" s="99">
        <f t="shared" si="21"/>
        <v>0</v>
      </c>
      <c r="X160" s="99">
        <v>7.7400000000000004E-3</v>
      </c>
      <c r="Y160" s="99">
        <f t="shared" si="22"/>
        <v>7.7400000000000004E-3</v>
      </c>
      <c r="Z160" s="99">
        <v>0</v>
      </c>
      <c r="AA160" s="100">
        <f t="shared" si="23"/>
        <v>0</v>
      </c>
      <c r="AR160" s="10" t="s">
        <v>123</v>
      </c>
      <c r="AT160" s="10" t="s">
        <v>131</v>
      </c>
      <c r="AU160" s="10" t="s">
        <v>54</v>
      </c>
      <c r="AY160" s="10" t="s">
        <v>92</v>
      </c>
      <c r="BE160" s="101">
        <f t="shared" si="24"/>
        <v>0</v>
      </c>
      <c r="BF160" s="101">
        <f t="shared" si="25"/>
        <v>0</v>
      </c>
      <c r="BG160" s="101">
        <f t="shared" si="26"/>
        <v>0</v>
      </c>
      <c r="BH160" s="101">
        <f t="shared" si="27"/>
        <v>0</v>
      </c>
      <c r="BI160" s="101">
        <f t="shared" si="28"/>
        <v>0</v>
      </c>
      <c r="BJ160" s="10" t="s">
        <v>13</v>
      </c>
      <c r="BK160" s="101">
        <f t="shared" si="29"/>
        <v>0</v>
      </c>
      <c r="BL160" s="10" t="s">
        <v>97</v>
      </c>
      <c r="BM160" s="10" t="s">
        <v>223</v>
      </c>
    </row>
    <row r="161" spans="2:65" s="1" customFormat="1" ht="22.5" customHeight="1" x14ac:dyDescent="0.3">
      <c r="B161" s="70"/>
      <c r="C161" s="107" t="s">
        <v>224</v>
      </c>
      <c r="D161" s="107" t="s">
        <v>93</v>
      </c>
      <c r="E161" s="108" t="s">
        <v>225</v>
      </c>
      <c r="F161" s="127" t="s">
        <v>226</v>
      </c>
      <c r="G161" s="127"/>
      <c r="H161" s="127"/>
      <c r="I161" s="127"/>
      <c r="J161" s="109" t="s">
        <v>162</v>
      </c>
      <c r="K161" s="110">
        <v>3</v>
      </c>
      <c r="L161" s="128">
        <v>0</v>
      </c>
      <c r="M161" s="128"/>
      <c r="N161" s="129">
        <f t="shared" si="20"/>
        <v>0</v>
      </c>
      <c r="O161" s="129"/>
      <c r="P161" s="129"/>
      <c r="Q161" s="129"/>
      <c r="R161" s="72"/>
      <c r="T161" s="98" t="s">
        <v>1</v>
      </c>
      <c r="U161" s="27" t="s">
        <v>29</v>
      </c>
      <c r="V161" s="99">
        <v>7.0000000000000007E-2</v>
      </c>
      <c r="W161" s="99">
        <f t="shared" si="21"/>
        <v>0.21000000000000002</v>
      </c>
      <c r="X161" s="99">
        <v>1.7000000000000001E-4</v>
      </c>
      <c r="Y161" s="99">
        <f t="shared" si="22"/>
        <v>5.1000000000000004E-4</v>
      </c>
      <c r="Z161" s="99">
        <v>0</v>
      </c>
      <c r="AA161" s="100">
        <f t="shared" si="23"/>
        <v>0</v>
      </c>
      <c r="AR161" s="10" t="s">
        <v>97</v>
      </c>
      <c r="AT161" s="10" t="s">
        <v>93</v>
      </c>
      <c r="AU161" s="10" t="s">
        <v>54</v>
      </c>
      <c r="AY161" s="10" t="s">
        <v>92</v>
      </c>
      <c r="BE161" s="101">
        <f t="shared" si="24"/>
        <v>0</v>
      </c>
      <c r="BF161" s="101">
        <f t="shared" si="25"/>
        <v>0</v>
      </c>
      <c r="BG161" s="101">
        <f t="shared" si="26"/>
        <v>0</v>
      </c>
      <c r="BH161" s="101">
        <f t="shared" si="27"/>
        <v>0</v>
      </c>
      <c r="BI161" s="101">
        <f t="shared" si="28"/>
        <v>0</v>
      </c>
      <c r="BJ161" s="10" t="s">
        <v>13</v>
      </c>
      <c r="BK161" s="101">
        <f t="shared" si="29"/>
        <v>0</v>
      </c>
      <c r="BL161" s="10" t="s">
        <v>97</v>
      </c>
      <c r="BM161" s="10" t="s">
        <v>227</v>
      </c>
    </row>
    <row r="162" spans="2:65" s="1" customFormat="1" ht="31.5" customHeight="1" x14ac:dyDescent="0.3">
      <c r="B162" s="70"/>
      <c r="C162" s="107" t="s">
        <v>228</v>
      </c>
      <c r="D162" s="107" t="s">
        <v>93</v>
      </c>
      <c r="E162" s="108" t="s">
        <v>229</v>
      </c>
      <c r="F162" s="127" t="s">
        <v>230</v>
      </c>
      <c r="G162" s="127"/>
      <c r="H162" s="127"/>
      <c r="I162" s="127"/>
      <c r="J162" s="109" t="s">
        <v>96</v>
      </c>
      <c r="K162" s="110">
        <v>110</v>
      </c>
      <c r="L162" s="128">
        <v>0</v>
      </c>
      <c r="M162" s="128"/>
      <c r="N162" s="129">
        <f t="shared" si="20"/>
        <v>0</v>
      </c>
      <c r="O162" s="129"/>
      <c r="P162" s="129"/>
      <c r="Q162" s="129"/>
      <c r="R162" s="72"/>
      <c r="T162" s="98" t="s">
        <v>1</v>
      </c>
      <c r="U162" s="27" t="s">
        <v>29</v>
      </c>
      <c r="V162" s="99">
        <v>0.69499999999999995</v>
      </c>
      <c r="W162" s="99">
        <f t="shared" si="21"/>
        <v>76.449999999999989</v>
      </c>
      <c r="X162" s="99">
        <v>0</v>
      </c>
      <c r="Y162" s="99">
        <f t="shared" si="22"/>
        <v>0</v>
      </c>
      <c r="Z162" s="99">
        <v>0.23499999999999999</v>
      </c>
      <c r="AA162" s="100">
        <f t="shared" si="23"/>
        <v>25.849999999999998</v>
      </c>
      <c r="AR162" s="10" t="s">
        <v>97</v>
      </c>
      <c r="AT162" s="10" t="s">
        <v>93</v>
      </c>
      <c r="AU162" s="10" t="s">
        <v>54</v>
      </c>
      <c r="AY162" s="10" t="s">
        <v>92</v>
      </c>
      <c r="BE162" s="101">
        <f t="shared" si="24"/>
        <v>0</v>
      </c>
      <c r="BF162" s="101">
        <f t="shared" si="25"/>
        <v>0</v>
      </c>
      <c r="BG162" s="101">
        <f t="shared" si="26"/>
        <v>0</v>
      </c>
      <c r="BH162" s="101">
        <f t="shared" si="27"/>
        <v>0</v>
      </c>
      <c r="BI162" s="101">
        <f t="shared" si="28"/>
        <v>0</v>
      </c>
      <c r="BJ162" s="10" t="s">
        <v>13</v>
      </c>
      <c r="BK162" s="101">
        <f t="shared" si="29"/>
        <v>0</v>
      </c>
      <c r="BL162" s="10" t="s">
        <v>97</v>
      </c>
      <c r="BM162" s="10" t="s">
        <v>231</v>
      </c>
    </row>
    <row r="163" spans="2:65" s="1" customFormat="1" ht="31.5" customHeight="1" x14ac:dyDescent="0.3">
      <c r="B163" s="70"/>
      <c r="C163" s="107" t="s">
        <v>232</v>
      </c>
      <c r="D163" s="107" t="s">
        <v>93</v>
      </c>
      <c r="E163" s="108" t="s">
        <v>233</v>
      </c>
      <c r="F163" s="127" t="s">
        <v>234</v>
      </c>
      <c r="G163" s="127"/>
      <c r="H163" s="127"/>
      <c r="I163" s="127"/>
      <c r="J163" s="109" t="s">
        <v>96</v>
      </c>
      <c r="K163" s="110">
        <v>110</v>
      </c>
      <c r="L163" s="128">
        <v>0</v>
      </c>
      <c r="M163" s="128"/>
      <c r="N163" s="129">
        <f t="shared" si="20"/>
        <v>0</v>
      </c>
      <c r="O163" s="129"/>
      <c r="P163" s="129"/>
      <c r="Q163" s="129"/>
      <c r="R163" s="72"/>
      <c r="T163" s="98" t="s">
        <v>1</v>
      </c>
      <c r="U163" s="27" t="s">
        <v>29</v>
      </c>
      <c r="V163" s="99">
        <v>0.217</v>
      </c>
      <c r="W163" s="99">
        <f t="shared" si="21"/>
        <v>23.87</v>
      </c>
      <c r="X163" s="99">
        <v>1.0000000000000001E-5</v>
      </c>
      <c r="Y163" s="99">
        <f t="shared" si="22"/>
        <v>1.1000000000000001E-3</v>
      </c>
      <c r="Z163" s="99">
        <v>0.154</v>
      </c>
      <c r="AA163" s="100">
        <f t="shared" si="23"/>
        <v>16.940000000000001</v>
      </c>
      <c r="AR163" s="10" t="s">
        <v>97</v>
      </c>
      <c r="AT163" s="10" t="s">
        <v>93</v>
      </c>
      <c r="AU163" s="10" t="s">
        <v>54</v>
      </c>
      <c r="AY163" s="10" t="s">
        <v>92</v>
      </c>
      <c r="BE163" s="101">
        <f t="shared" si="24"/>
        <v>0</v>
      </c>
      <c r="BF163" s="101">
        <f t="shared" si="25"/>
        <v>0</v>
      </c>
      <c r="BG163" s="101">
        <f t="shared" si="26"/>
        <v>0</v>
      </c>
      <c r="BH163" s="101">
        <f t="shared" si="27"/>
        <v>0</v>
      </c>
      <c r="BI163" s="101">
        <f t="shared" si="28"/>
        <v>0</v>
      </c>
      <c r="BJ163" s="10" t="s">
        <v>13</v>
      </c>
      <c r="BK163" s="101">
        <f t="shared" si="29"/>
        <v>0</v>
      </c>
      <c r="BL163" s="10" t="s">
        <v>97</v>
      </c>
      <c r="BM163" s="10" t="s">
        <v>235</v>
      </c>
    </row>
    <row r="164" spans="2:65" s="1" customFormat="1" ht="31.5" customHeight="1" x14ac:dyDescent="0.3">
      <c r="B164" s="70"/>
      <c r="C164" s="107" t="s">
        <v>236</v>
      </c>
      <c r="D164" s="107" t="s">
        <v>93</v>
      </c>
      <c r="E164" s="108" t="s">
        <v>237</v>
      </c>
      <c r="F164" s="127" t="s">
        <v>238</v>
      </c>
      <c r="G164" s="127"/>
      <c r="H164" s="127"/>
      <c r="I164" s="127"/>
      <c r="J164" s="109" t="s">
        <v>151</v>
      </c>
      <c r="K164" s="110">
        <v>90</v>
      </c>
      <c r="L164" s="128">
        <v>0</v>
      </c>
      <c r="M164" s="128"/>
      <c r="N164" s="129">
        <f t="shared" si="20"/>
        <v>0</v>
      </c>
      <c r="O164" s="129"/>
      <c r="P164" s="129"/>
      <c r="Q164" s="129"/>
      <c r="R164" s="72"/>
      <c r="T164" s="98" t="s">
        <v>1</v>
      </c>
      <c r="U164" s="27" t="s">
        <v>29</v>
      </c>
      <c r="V164" s="99">
        <v>9.2999999999999999E-2</v>
      </c>
      <c r="W164" s="99">
        <f t="shared" si="21"/>
        <v>8.3699999999999992</v>
      </c>
      <c r="X164" s="99">
        <v>0</v>
      </c>
      <c r="Y164" s="99">
        <f t="shared" si="22"/>
        <v>0</v>
      </c>
      <c r="Z164" s="99">
        <v>0</v>
      </c>
      <c r="AA164" s="100">
        <f t="shared" si="23"/>
        <v>0</v>
      </c>
      <c r="AR164" s="10" t="s">
        <v>97</v>
      </c>
      <c r="AT164" s="10" t="s">
        <v>93</v>
      </c>
      <c r="AU164" s="10" t="s">
        <v>54</v>
      </c>
      <c r="AY164" s="10" t="s">
        <v>92</v>
      </c>
      <c r="BE164" s="101">
        <f t="shared" si="24"/>
        <v>0</v>
      </c>
      <c r="BF164" s="101">
        <f t="shared" si="25"/>
        <v>0</v>
      </c>
      <c r="BG164" s="101">
        <f t="shared" si="26"/>
        <v>0</v>
      </c>
      <c r="BH164" s="101">
        <f t="shared" si="27"/>
        <v>0</v>
      </c>
      <c r="BI164" s="101">
        <f t="shared" si="28"/>
        <v>0</v>
      </c>
      <c r="BJ164" s="10" t="s">
        <v>13</v>
      </c>
      <c r="BK164" s="101">
        <f t="shared" si="29"/>
        <v>0</v>
      </c>
      <c r="BL164" s="10" t="s">
        <v>97</v>
      </c>
      <c r="BM164" s="10" t="s">
        <v>239</v>
      </c>
    </row>
    <row r="165" spans="2:65" s="1" customFormat="1" ht="22.5" customHeight="1" x14ac:dyDescent="0.3">
      <c r="B165" s="70"/>
      <c r="C165" s="107" t="s">
        <v>240</v>
      </c>
      <c r="D165" s="107" t="s">
        <v>93</v>
      </c>
      <c r="E165" s="108" t="s">
        <v>241</v>
      </c>
      <c r="F165" s="127" t="s">
        <v>242</v>
      </c>
      <c r="G165" s="127"/>
      <c r="H165" s="127"/>
      <c r="I165" s="127"/>
      <c r="J165" s="109" t="s">
        <v>151</v>
      </c>
      <c r="K165" s="110">
        <v>90</v>
      </c>
      <c r="L165" s="128">
        <v>0</v>
      </c>
      <c r="M165" s="128"/>
      <c r="N165" s="129">
        <f t="shared" si="20"/>
        <v>0</v>
      </c>
      <c r="O165" s="129"/>
      <c r="P165" s="129"/>
      <c r="Q165" s="129"/>
      <c r="R165" s="72"/>
      <c r="T165" s="98" t="s">
        <v>1</v>
      </c>
      <c r="U165" s="27" t="s">
        <v>29</v>
      </c>
      <c r="V165" s="99">
        <v>0.26</v>
      </c>
      <c r="W165" s="99">
        <f t="shared" si="21"/>
        <v>23.400000000000002</v>
      </c>
      <c r="X165" s="99">
        <v>0</v>
      </c>
      <c r="Y165" s="99">
        <f t="shared" si="22"/>
        <v>0</v>
      </c>
      <c r="Z165" s="99">
        <v>0</v>
      </c>
      <c r="AA165" s="100">
        <f t="shared" si="23"/>
        <v>0</v>
      </c>
      <c r="AR165" s="10" t="s">
        <v>97</v>
      </c>
      <c r="AT165" s="10" t="s">
        <v>93</v>
      </c>
      <c r="AU165" s="10" t="s">
        <v>54</v>
      </c>
      <c r="AY165" s="10" t="s">
        <v>92</v>
      </c>
      <c r="BE165" s="101">
        <f t="shared" si="24"/>
        <v>0</v>
      </c>
      <c r="BF165" s="101">
        <f t="shared" si="25"/>
        <v>0</v>
      </c>
      <c r="BG165" s="101">
        <f t="shared" si="26"/>
        <v>0</v>
      </c>
      <c r="BH165" s="101">
        <f t="shared" si="27"/>
        <v>0</v>
      </c>
      <c r="BI165" s="101">
        <f t="shared" si="28"/>
        <v>0</v>
      </c>
      <c r="BJ165" s="10" t="s">
        <v>13</v>
      </c>
      <c r="BK165" s="101">
        <f t="shared" si="29"/>
        <v>0</v>
      </c>
      <c r="BL165" s="10" t="s">
        <v>97</v>
      </c>
      <c r="BM165" s="10" t="s">
        <v>243</v>
      </c>
    </row>
    <row r="166" spans="2:65" s="1" customFormat="1" ht="22.5" customHeight="1" x14ac:dyDescent="0.3">
      <c r="B166" s="70"/>
      <c r="C166" s="107" t="s">
        <v>244</v>
      </c>
      <c r="D166" s="107" t="s">
        <v>93</v>
      </c>
      <c r="E166" s="108" t="s">
        <v>245</v>
      </c>
      <c r="F166" s="127" t="s">
        <v>347</v>
      </c>
      <c r="G166" s="127"/>
      <c r="H166" s="127"/>
      <c r="I166" s="127"/>
      <c r="J166" s="109" t="s">
        <v>151</v>
      </c>
      <c r="K166" s="110">
        <v>9</v>
      </c>
      <c r="L166" s="128">
        <v>0</v>
      </c>
      <c r="M166" s="128"/>
      <c r="N166" s="129">
        <f t="shared" si="20"/>
        <v>0</v>
      </c>
      <c r="O166" s="129"/>
      <c r="P166" s="129"/>
      <c r="Q166" s="129"/>
      <c r="R166" s="72"/>
      <c r="T166" s="98" t="s">
        <v>1</v>
      </c>
      <c r="U166" s="27" t="s">
        <v>29</v>
      </c>
      <c r="V166" s="99">
        <v>0.27200000000000002</v>
      </c>
      <c r="W166" s="99">
        <f t="shared" si="21"/>
        <v>2.4480000000000004</v>
      </c>
      <c r="X166" s="99">
        <v>0</v>
      </c>
      <c r="Y166" s="99">
        <f t="shared" si="22"/>
        <v>0</v>
      </c>
      <c r="Z166" s="99">
        <v>0.28999999999999998</v>
      </c>
      <c r="AA166" s="100">
        <f t="shared" si="23"/>
        <v>2.61</v>
      </c>
      <c r="AR166" s="10" t="s">
        <v>97</v>
      </c>
      <c r="AT166" s="10" t="s">
        <v>93</v>
      </c>
      <c r="AU166" s="10" t="s">
        <v>54</v>
      </c>
      <c r="AY166" s="10" t="s">
        <v>92</v>
      </c>
      <c r="BE166" s="101">
        <f t="shared" si="24"/>
        <v>0</v>
      </c>
      <c r="BF166" s="101">
        <f t="shared" si="25"/>
        <v>0</v>
      </c>
      <c r="BG166" s="101">
        <f t="shared" si="26"/>
        <v>0</v>
      </c>
      <c r="BH166" s="101">
        <f t="shared" si="27"/>
        <v>0</v>
      </c>
      <c r="BI166" s="101">
        <f t="shared" si="28"/>
        <v>0</v>
      </c>
      <c r="BJ166" s="10" t="s">
        <v>13</v>
      </c>
      <c r="BK166" s="101">
        <f t="shared" si="29"/>
        <v>0</v>
      </c>
      <c r="BL166" s="10" t="s">
        <v>97</v>
      </c>
      <c r="BM166" s="10" t="s">
        <v>246</v>
      </c>
    </row>
    <row r="167" spans="2:65" s="1" customFormat="1" ht="31.5" customHeight="1" x14ac:dyDescent="0.3">
      <c r="B167" s="70"/>
      <c r="C167" s="107" t="s">
        <v>247</v>
      </c>
      <c r="D167" s="107" t="s">
        <v>93</v>
      </c>
      <c r="E167" s="108" t="s">
        <v>248</v>
      </c>
      <c r="F167" s="127" t="s">
        <v>348</v>
      </c>
      <c r="G167" s="127"/>
      <c r="H167" s="127"/>
      <c r="I167" s="127"/>
      <c r="J167" s="109" t="s">
        <v>151</v>
      </c>
      <c r="K167" s="110">
        <v>9</v>
      </c>
      <c r="L167" s="128">
        <v>0</v>
      </c>
      <c r="M167" s="128"/>
      <c r="N167" s="129">
        <f t="shared" si="20"/>
        <v>0</v>
      </c>
      <c r="O167" s="129"/>
      <c r="P167" s="129"/>
      <c r="Q167" s="129"/>
      <c r="R167" s="72"/>
      <c r="T167" s="98" t="s">
        <v>1</v>
      </c>
      <c r="U167" s="27" t="s">
        <v>29</v>
      </c>
      <c r="V167" s="99">
        <v>0.32500000000000001</v>
      </c>
      <c r="W167" s="99">
        <f t="shared" si="21"/>
        <v>2.9250000000000003</v>
      </c>
      <c r="X167" s="99">
        <v>0.20230000000000001</v>
      </c>
      <c r="Y167" s="99">
        <f t="shared" si="22"/>
        <v>1.8207</v>
      </c>
      <c r="Z167" s="99">
        <v>0</v>
      </c>
      <c r="AA167" s="100">
        <f t="shared" si="23"/>
        <v>0</v>
      </c>
      <c r="AR167" s="10" t="s">
        <v>97</v>
      </c>
      <c r="AT167" s="10" t="s">
        <v>93</v>
      </c>
      <c r="AU167" s="10" t="s">
        <v>54</v>
      </c>
      <c r="AY167" s="10" t="s">
        <v>92</v>
      </c>
      <c r="BE167" s="101">
        <f t="shared" si="24"/>
        <v>0</v>
      </c>
      <c r="BF167" s="101">
        <f t="shared" si="25"/>
        <v>0</v>
      </c>
      <c r="BG167" s="101">
        <f t="shared" si="26"/>
        <v>0</v>
      </c>
      <c r="BH167" s="101">
        <f t="shared" si="27"/>
        <v>0</v>
      </c>
      <c r="BI167" s="101">
        <f t="shared" si="28"/>
        <v>0</v>
      </c>
      <c r="BJ167" s="10" t="s">
        <v>13</v>
      </c>
      <c r="BK167" s="101">
        <f t="shared" si="29"/>
        <v>0</v>
      </c>
      <c r="BL167" s="10" t="s">
        <v>97</v>
      </c>
      <c r="BM167" s="10" t="s">
        <v>249</v>
      </c>
    </row>
    <row r="168" spans="2:65" s="1" customFormat="1" ht="31.5" customHeight="1" x14ac:dyDescent="0.3">
      <c r="B168" s="70"/>
      <c r="C168" s="111" t="s">
        <v>250</v>
      </c>
      <c r="D168" s="111" t="s">
        <v>131</v>
      </c>
      <c r="E168" s="112" t="s">
        <v>251</v>
      </c>
      <c r="F168" s="133" t="s">
        <v>352</v>
      </c>
      <c r="G168" s="130"/>
      <c r="H168" s="130"/>
      <c r="I168" s="130"/>
      <c r="J168" s="113" t="s">
        <v>162</v>
      </c>
      <c r="K168" s="114">
        <v>0</v>
      </c>
      <c r="L168" s="131">
        <v>0</v>
      </c>
      <c r="M168" s="131"/>
      <c r="N168" s="132">
        <f t="shared" si="20"/>
        <v>0</v>
      </c>
      <c r="O168" s="129"/>
      <c r="P168" s="129"/>
      <c r="Q168" s="129"/>
      <c r="R168" s="72"/>
      <c r="T168" s="98" t="s">
        <v>1</v>
      </c>
      <c r="U168" s="27" t="s">
        <v>29</v>
      </c>
      <c r="V168" s="99">
        <v>0</v>
      </c>
      <c r="W168" s="99">
        <f t="shared" si="21"/>
        <v>0</v>
      </c>
      <c r="X168" s="99">
        <v>0.10199999999999999</v>
      </c>
      <c r="Y168" s="99">
        <f t="shared" si="22"/>
        <v>0</v>
      </c>
      <c r="Z168" s="99">
        <v>0</v>
      </c>
      <c r="AA168" s="100">
        <f t="shared" si="23"/>
        <v>0</v>
      </c>
      <c r="AR168" s="10" t="s">
        <v>123</v>
      </c>
      <c r="AT168" s="10" t="s">
        <v>131</v>
      </c>
      <c r="AU168" s="10" t="s">
        <v>54</v>
      </c>
      <c r="AY168" s="10" t="s">
        <v>92</v>
      </c>
      <c r="BE168" s="101">
        <f t="shared" si="24"/>
        <v>0</v>
      </c>
      <c r="BF168" s="101">
        <f t="shared" si="25"/>
        <v>0</v>
      </c>
      <c r="BG168" s="101">
        <f t="shared" si="26"/>
        <v>0</v>
      </c>
      <c r="BH168" s="101">
        <f t="shared" si="27"/>
        <v>0</v>
      </c>
      <c r="BI168" s="101">
        <f t="shared" si="28"/>
        <v>0</v>
      </c>
      <c r="BJ168" s="10" t="s">
        <v>13</v>
      </c>
      <c r="BK168" s="101">
        <f t="shared" si="29"/>
        <v>0</v>
      </c>
      <c r="BL168" s="10" t="s">
        <v>97</v>
      </c>
      <c r="BM168" s="10" t="s">
        <v>252</v>
      </c>
    </row>
    <row r="169" spans="2:65" s="1" customFormat="1" ht="31.5" customHeight="1" x14ac:dyDescent="0.3">
      <c r="B169" s="70"/>
      <c r="C169" s="107" t="s">
        <v>253</v>
      </c>
      <c r="D169" s="107" t="s">
        <v>93</v>
      </c>
      <c r="E169" s="108" t="s">
        <v>254</v>
      </c>
      <c r="F169" s="127" t="s">
        <v>255</v>
      </c>
      <c r="G169" s="127"/>
      <c r="H169" s="127"/>
      <c r="I169" s="127"/>
      <c r="J169" s="109" t="s">
        <v>101</v>
      </c>
      <c r="K169" s="110">
        <v>0.8</v>
      </c>
      <c r="L169" s="128">
        <v>0</v>
      </c>
      <c r="M169" s="128"/>
      <c r="N169" s="129">
        <f t="shared" si="20"/>
        <v>0</v>
      </c>
      <c r="O169" s="129"/>
      <c r="P169" s="129"/>
      <c r="Q169" s="129"/>
      <c r="R169" s="72"/>
      <c r="T169" s="98" t="s">
        <v>1</v>
      </c>
      <c r="U169" s="27" t="s">
        <v>29</v>
      </c>
      <c r="V169" s="99">
        <v>1.4419999999999999</v>
      </c>
      <c r="W169" s="99">
        <f t="shared" si="21"/>
        <v>1.1536</v>
      </c>
      <c r="X169" s="99">
        <v>0</v>
      </c>
      <c r="Y169" s="99">
        <f t="shared" si="22"/>
        <v>0</v>
      </c>
      <c r="Z169" s="99">
        <v>0</v>
      </c>
      <c r="AA169" s="100">
        <f t="shared" si="23"/>
        <v>0</v>
      </c>
      <c r="AR169" s="10" t="s">
        <v>97</v>
      </c>
      <c r="AT169" s="10" t="s">
        <v>93</v>
      </c>
      <c r="AU169" s="10" t="s">
        <v>54</v>
      </c>
      <c r="AY169" s="10" t="s">
        <v>92</v>
      </c>
      <c r="BE169" s="101">
        <f t="shared" si="24"/>
        <v>0</v>
      </c>
      <c r="BF169" s="101">
        <f t="shared" si="25"/>
        <v>0</v>
      </c>
      <c r="BG169" s="101">
        <f t="shared" si="26"/>
        <v>0</v>
      </c>
      <c r="BH169" s="101">
        <f t="shared" si="27"/>
        <v>0</v>
      </c>
      <c r="BI169" s="101">
        <f t="shared" si="28"/>
        <v>0</v>
      </c>
      <c r="BJ169" s="10" t="s">
        <v>13</v>
      </c>
      <c r="BK169" s="101">
        <f t="shared" si="29"/>
        <v>0</v>
      </c>
      <c r="BL169" s="10" t="s">
        <v>97</v>
      </c>
      <c r="BM169" s="10" t="s">
        <v>256</v>
      </c>
    </row>
    <row r="170" spans="2:65" s="1" customFormat="1" ht="22.5" customHeight="1" x14ac:dyDescent="0.3">
      <c r="B170" s="70"/>
      <c r="C170" s="107" t="s">
        <v>257</v>
      </c>
      <c r="D170" s="107" t="s">
        <v>93</v>
      </c>
      <c r="E170" s="108" t="s">
        <v>258</v>
      </c>
      <c r="F170" s="127" t="s">
        <v>259</v>
      </c>
      <c r="G170" s="127"/>
      <c r="H170" s="127"/>
      <c r="I170" s="127"/>
      <c r="J170" s="109" t="s">
        <v>96</v>
      </c>
      <c r="K170" s="110">
        <v>100</v>
      </c>
      <c r="L170" s="128">
        <v>0</v>
      </c>
      <c r="M170" s="128"/>
      <c r="N170" s="129">
        <f t="shared" si="20"/>
        <v>0</v>
      </c>
      <c r="O170" s="129"/>
      <c r="P170" s="129"/>
      <c r="Q170" s="129"/>
      <c r="R170" s="72"/>
      <c r="T170" s="98" t="s">
        <v>1</v>
      </c>
      <c r="U170" s="27" t="s">
        <v>29</v>
      </c>
      <c r="V170" s="99">
        <v>1.2999999999999999E-2</v>
      </c>
      <c r="W170" s="99">
        <f t="shared" si="21"/>
        <v>1.3</v>
      </c>
      <c r="X170" s="99">
        <v>1.0000000000000001E-5</v>
      </c>
      <c r="Y170" s="99">
        <f t="shared" si="22"/>
        <v>1E-3</v>
      </c>
      <c r="Z170" s="99">
        <v>0</v>
      </c>
      <c r="AA170" s="100">
        <f t="shared" si="23"/>
        <v>0</v>
      </c>
      <c r="AR170" s="10" t="s">
        <v>97</v>
      </c>
      <c r="AT170" s="10" t="s">
        <v>93</v>
      </c>
      <c r="AU170" s="10" t="s">
        <v>54</v>
      </c>
      <c r="AY170" s="10" t="s">
        <v>92</v>
      </c>
      <c r="BE170" s="101">
        <f t="shared" si="24"/>
        <v>0</v>
      </c>
      <c r="BF170" s="101">
        <f t="shared" si="25"/>
        <v>0</v>
      </c>
      <c r="BG170" s="101">
        <f t="shared" si="26"/>
        <v>0</v>
      </c>
      <c r="BH170" s="101">
        <f t="shared" si="27"/>
        <v>0</v>
      </c>
      <c r="BI170" s="101">
        <f t="shared" si="28"/>
        <v>0</v>
      </c>
      <c r="BJ170" s="10" t="s">
        <v>13</v>
      </c>
      <c r="BK170" s="101">
        <f t="shared" si="29"/>
        <v>0</v>
      </c>
      <c r="BL170" s="10" t="s">
        <v>97</v>
      </c>
      <c r="BM170" s="10" t="s">
        <v>260</v>
      </c>
    </row>
    <row r="171" spans="2:65" s="1" customFormat="1" ht="22.5" customHeight="1" x14ac:dyDescent="0.3">
      <c r="B171" s="70"/>
      <c r="C171" s="107" t="s">
        <v>261</v>
      </c>
      <c r="D171" s="107" t="s">
        <v>93</v>
      </c>
      <c r="E171" s="108" t="s">
        <v>262</v>
      </c>
      <c r="F171" s="127" t="s">
        <v>263</v>
      </c>
      <c r="G171" s="127"/>
      <c r="H171" s="127"/>
      <c r="I171" s="127"/>
      <c r="J171" s="109" t="s">
        <v>96</v>
      </c>
      <c r="K171" s="110">
        <v>8</v>
      </c>
      <c r="L171" s="128">
        <v>0</v>
      </c>
      <c r="M171" s="128"/>
      <c r="N171" s="129">
        <f t="shared" si="20"/>
        <v>0</v>
      </c>
      <c r="O171" s="129"/>
      <c r="P171" s="129"/>
      <c r="Q171" s="129"/>
      <c r="R171" s="72"/>
      <c r="T171" s="98" t="s">
        <v>1</v>
      </c>
      <c r="U171" s="27" t="s">
        <v>29</v>
      </c>
      <c r="V171" s="99">
        <v>0.22</v>
      </c>
      <c r="W171" s="99">
        <f t="shared" si="21"/>
        <v>1.76</v>
      </c>
      <c r="X171" s="99">
        <v>0</v>
      </c>
      <c r="Y171" s="99">
        <f t="shared" si="22"/>
        <v>0</v>
      </c>
      <c r="Z171" s="99">
        <v>0</v>
      </c>
      <c r="AA171" s="100">
        <f t="shared" si="23"/>
        <v>0</v>
      </c>
      <c r="AR171" s="10" t="s">
        <v>97</v>
      </c>
      <c r="AT171" s="10" t="s">
        <v>93</v>
      </c>
      <c r="AU171" s="10" t="s">
        <v>54</v>
      </c>
      <c r="AY171" s="10" t="s">
        <v>92</v>
      </c>
      <c r="BE171" s="101">
        <f t="shared" si="24"/>
        <v>0</v>
      </c>
      <c r="BF171" s="101">
        <f t="shared" si="25"/>
        <v>0</v>
      </c>
      <c r="BG171" s="101">
        <f t="shared" si="26"/>
        <v>0</v>
      </c>
      <c r="BH171" s="101">
        <f t="shared" si="27"/>
        <v>0</v>
      </c>
      <c r="BI171" s="101">
        <f t="shared" si="28"/>
        <v>0</v>
      </c>
      <c r="BJ171" s="10" t="s">
        <v>13</v>
      </c>
      <c r="BK171" s="101">
        <f t="shared" si="29"/>
        <v>0</v>
      </c>
      <c r="BL171" s="10" t="s">
        <v>97</v>
      </c>
      <c r="BM171" s="10" t="s">
        <v>264</v>
      </c>
    </row>
    <row r="172" spans="2:65" s="1" customFormat="1" ht="31.5" customHeight="1" x14ac:dyDescent="0.3">
      <c r="B172" s="70"/>
      <c r="C172" s="107" t="s">
        <v>265</v>
      </c>
      <c r="D172" s="107" t="s">
        <v>93</v>
      </c>
      <c r="E172" s="108" t="s">
        <v>266</v>
      </c>
      <c r="F172" s="127" t="s">
        <v>267</v>
      </c>
      <c r="G172" s="127"/>
      <c r="H172" s="127"/>
      <c r="I172" s="127"/>
      <c r="J172" s="109" t="s">
        <v>117</v>
      </c>
      <c r="K172" s="110">
        <v>53.453000000000003</v>
      </c>
      <c r="L172" s="128">
        <v>0</v>
      </c>
      <c r="M172" s="128"/>
      <c r="N172" s="129">
        <f t="shared" si="20"/>
        <v>0</v>
      </c>
      <c r="O172" s="129"/>
      <c r="P172" s="129"/>
      <c r="Q172" s="129"/>
      <c r="R172" s="72"/>
      <c r="T172" s="98" t="s">
        <v>1</v>
      </c>
      <c r="U172" s="27" t="s">
        <v>29</v>
      </c>
      <c r="V172" s="99">
        <v>0.49</v>
      </c>
      <c r="W172" s="99">
        <f t="shared" si="21"/>
        <v>26.191970000000001</v>
      </c>
      <c r="X172" s="99">
        <v>0</v>
      </c>
      <c r="Y172" s="99">
        <f t="shared" si="22"/>
        <v>0</v>
      </c>
      <c r="Z172" s="99">
        <v>0</v>
      </c>
      <c r="AA172" s="100">
        <f t="shared" si="23"/>
        <v>0</v>
      </c>
      <c r="AR172" s="10" t="s">
        <v>97</v>
      </c>
      <c r="AT172" s="10" t="s">
        <v>93</v>
      </c>
      <c r="AU172" s="10" t="s">
        <v>54</v>
      </c>
      <c r="AY172" s="10" t="s">
        <v>92</v>
      </c>
      <c r="BE172" s="101">
        <f t="shared" si="24"/>
        <v>0</v>
      </c>
      <c r="BF172" s="101">
        <f t="shared" si="25"/>
        <v>0</v>
      </c>
      <c r="BG172" s="101">
        <f t="shared" si="26"/>
        <v>0</v>
      </c>
      <c r="BH172" s="101">
        <f t="shared" si="27"/>
        <v>0</v>
      </c>
      <c r="BI172" s="101">
        <f t="shared" si="28"/>
        <v>0</v>
      </c>
      <c r="BJ172" s="10" t="s">
        <v>13</v>
      </c>
      <c r="BK172" s="101">
        <f t="shared" si="29"/>
        <v>0</v>
      </c>
      <c r="BL172" s="10" t="s">
        <v>97</v>
      </c>
      <c r="BM172" s="10" t="s">
        <v>268</v>
      </c>
    </row>
    <row r="173" spans="2:65" s="1" customFormat="1" ht="31.5" customHeight="1" x14ac:dyDescent="0.3">
      <c r="B173" s="70"/>
      <c r="C173" s="107" t="s">
        <v>269</v>
      </c>
      <c r="D173" s="107" t="s">
        <v>93</v>
      </c>
      <c r="E173" s="108" t="s">
        <v>270</v>
      </c>
      <c r="F173" s="127" t="s">
        <v>271</v>
      </c>
      <c r="G173" s="127"/>
      <c r="H173" s="127"/>
      <c r="I173" s="127"/>
      <c r="J173" s="109" t="s">
        <v>117</v>
      </c>
      <c r="K173" s="110">
        <v>53.453000000000003</v>
      </c>
      <c r="L173" s="128">
        <v>0</v>
      </c>
      <c r="M173" s="128"/>
      <c r="N173" s="129">
        <f t="shared" si="20"/>
        <v>0</v>
      </c>
      <c r="O173" s="129"/>
      <c r="P173" s="129"/>
      <c r="Q173" s="129"/>
      <c r="R173" s="72"/>
      <c r="T173" s="98" t="s">
        <v>1</v>
      </c>
      <c r="U173" s="27" t="s">
        <v>29</v>
      </c>
      <c r="V173" s="99">
        <v>0</v>
      </c>
      <c r="W173" s="99">
        <f t="shared" si="21"/>
        <v>0</v>
      </c>
      <c r="X173" s="99">
        <v>0</v>
      </c>
      <c r="Y173" s="99">
        <f t="shared" si="22"/>
        <v>0</v>
      </c>
      <c r="Z173" s="99">
        <v>0</v>
      </c>
      <c r="AA173" s="100">
        <f t="shared" si="23"/>
        <v>0</v>
      </c>
      <c r="AR173" s="10" t="s">
        <v>97</v>
      </c>
      <c r="AT173" s="10" t="s">
        <v>93</v>
      </c>
      <c r="AU173" s="10" t="s">
        <v>54</v>
      </c>
      <c r="AY173" s="10" t="s">
        <v>92</v>
      </c>
      <c r="BE173" s="101">
        <f t="shared" si="24"/>
        <v>0</v>
      </c>
      <c r="BF173" s="101">
        <f t="shared" si="25"/>
        <v>0</v>
      </c>
      <c r="BG173" s="101">
        <f t="shared" si="26"/>
        <v>0</v>
      </c>
      <c r="BH173" s="101">
        <f t="shared" si="27"/>
        <v>0</v>
      </c>
      <c r="BI173" s="101">
        <f t="shared" si="28"/>
        <v>0</v>
      </c>
      <c r="BJ173" s="10" t="s">
        <v>13</v>
      </c>
      <c r="BK173" s="101">
        <f t="shared" si="29"/>
        <v>0</v>
      </c>
      <c r="BL173" s="10" t="s">
        <v>97</v>
      </c>
      <c r="BM173" s="10" t="s">
        <v>272</v>
      </c>
    </row>
    <row r="174" spans="2:65" s="1" customFormat="1" ht="31.5" customHeight="1" x14ac:dyDescent="0.3">
      <c r="B174" s="70"/>
      <c r="C174" s="107" t="s">
        <v>273</v>
      </c>
      <c r="D174" s="107" t="s">
        <v>93</v>
      </c>
      <c r="E174" s="108" t="s">
        <v>274</v>
      </c>
      <c r="F174" s="127" t="s">
        <v>275</v>
      </c>
      <c r="G174" s="127"/>
      <c r="H174" s="127"/>
      <c r="I174" s="127"/>
      <c r="J174" s="109" t="s">
        <v>117</v>
      </c>
      <c r="K174" s="110">
        <v>53.453000000000003</v>
      </c>
      <c r="L174" s="128">
        <v>0</v>
      </c>
      <c r="M174" s="128"/>
      <c r="N174" s="129">
        <f t="shared" si="20"/>
        <v>0</v>
      </c>
      <c r="O174" s="129"/>
      <c r="P174" s="129"/>
      <c r="Q174" s="129"/>
      <c r="R174" s="72"/>
      <c r="T174" s="98" t="s">
        <v>1</v>
      </c>
      <c r="U174" s="27" t="s">
        <v>29</v>
      </c>
      <c r="V174" s="99">
        <v>0.94199999999999995</v>
      </c>
      <c r="W174" s="99">
        <f t="shared" si="21"/>
        <v>50.352725999999997</v>
      </c>
      <c r="X174" s="99">
        <v>0</v>
      </c>
      <c r="Y174" s="99">
        <f t="shared" si="22"/>
        <v>0</v>
      </c>
      <c r="Z174" s="99">
        <v>0</v>
      </c>
      <c r="AA174" s="100">
        <f t="shared" si="23"/>
        <v>0</v>
      </c>
      <c r="AR174" s="10" t="s">
        <v>97</v>
      </c>
      <c r="AT174" s="10" t="s">
        <v>93</v>
      </c>
      <c r="AU174" s="10" t="s">
        <v>54</v>
      </c>
      <c r="AY174" s="10" t="s">
        <v>92</v>
      </c>
      <c r="BE174" s="101">
        <f t="shared" si="24"/>
        <v>0</v>
      </c>
      <c r="BF174" s="101">
        <f t="shared" si="25"/>
        <v>0</v>
      </c>
      <c r="BG174" s="101">
        <f t="shared" si="26"/>
        <v>0</v>
      </c>
      <c r="BH174" s="101">
        <f t="shared" si="27"/>
        <v>0</v>
      </c>
      <c r="BI174" s="101">
        <f t="shared" si="28"/>
        <v>0</v>
      </c>
      <c r="BJ174" s="10" t="s">
        <v>13</v>
      </c>
      <c r="BK174" s="101">
        <f t="shared" si="29"/>
        <v>0</v>
      </c>
      <c r="BL174" s="10" t="s">
        <v>97</v>
      </c>
      <c r="BM174" s="10" t="s">
        <v>276</v>
      </c>
    </row>
    <row r="175" spans="2:65" s="1" customFormat="1" ht="22.5" customHeight="1" x14ac:dyDescent="0.3">
      <c r="B175" s="70"/>
      <c r="C175" s="107" t="s">
        <v>277</v>
      </c>
      <c r="D175" s="107" t="s">
        <v>93</v>
      </c>
      <c r="E175" s="108" t="s">
        <v>278</v>
      </c>
      <c r="F175" s="127" t="s">
        <v>279</v>
      </c>
      <c r="G175" s="127"/>
      <c r="H175" s="127"/>
      <c r="I175" s="127"/>
      <c r="J175" s="109" t="s">
        <v>117</v>
      </c>
      <c r="K175" s="110">
        <v>36.953000000000003</v>
      </c>
      <c r="L175" s="128">
        <v>0</v>
      </c>
      <c r="M175" s="128"/>
      <c r="N175" s="129">
        <f t="shared" si="20"/>
        <v>0</v>
      </c>
      <c r="O175" s="129"/>
      <c r="P175" s="129"/>
      <c r="Q175" s="129"/>
      <c r="R175" s="72"/>
      <c r="T175" s="98" t="s">
        <v>1</v>
      </c>
      <c r="U175" s="27" t="s">
        <v>29</v>
      </c>
      <c r="V175" s="99">
        <v>0</v>
      </c>
      <c r="W175" s="99">
        <f t="shared" si="21"/>
        <v>0</v>
      </c>
      <c r="X175" s="99">
        <v>0</v>
      </c>
      <c r="Y175" s="99">
        <f t="shared" si="22"/>
        <v>0</v>
      </c>
      <c r="Z175" s="99">
        <v>0</v>
      </c>
      <c r="AA175" s="100">
        <f t="shared" si="23"/>
        <v>0</v>
      </c>
      <c r="AR175" s="10" t="s">
        <v>97</v>
      </c>
      <c r="AT175" s="10" t="s">
        <v>93</v>
      </c>
      <c r="AU175" s="10" t="s">
        <v>54</v>
      </c>
      <c r="AY175" s="10" t="s">
        <v>92</v>
      </c>
      <c r="BE175" s="101">
        <f t="shared" si="24"/>
        <v>0</v>
      </c>
      <c r="BF175" s="101">
        <f t="shared" si="25"/>
        <v>0</v>
      </c>
      <c r="BG175" s="101">
        <f t="shared" si="26"/>
        <v>0</v>
      </c>
      <c r="BH175" s="101">
        <f t="shared" si="27"/>
        <v>0</v>
      </c>
      <c r="BI175" s="101">
        <f t="shared" si="28"/>
        <v>0</v>
      </c>
      <c r="BJ175" s="10" t="s">
        <v>13</v>
      </c>
      <c r="BK175" s="101">
        <f t="shared" si="29"/>
        <v>0</v>
      </c>
      <c r="BL175" s="10" t="s">
        <v>97</v>
      </c>
      <c r="BM175" s="10" t="s">
        <v>280</v>
      </c>
    </row>
    <row r="176" spans="2:65" s="1" customFormat="1" ht="22.5" customHeight="1" x14ac:dyDescent="0.3">
      <c r="B176" s="70"/>
      <c r="C176" s="107" t="s">
        <v>281</v>
      </c>
      <c r="D176" s="107" t="s">
        <v>93</v>
      </c>
      <c r="E176" s="108" t="s">
        <v>282</v>
      </c>
      <c r="F176" s="127" t="s">
        <v>283</v>
      </c>
      <c r="G176" s="127"/>
      <c r="H176" s="127"/>
      <c r="I176" s="127"/>
      <c r="J176" s="109" t="s">
        <v>117</v>
      </c>
      <c r="K176" s="110">
        <v>16.5</v>
      </c>
      <c r="L176" s="128">
        <v>0</v>
      </c>
      <c r="M176" s="128"/>
      <c r="N176" s="129">
        <f t="shared" si="20"/>
        <v>0</v>
      </c>
      <c r="O176" s="129"/>
      <c r="P176" s="129"/>
      <c r="Q176" s="129"/>
      <c r="R176" s="72"/>
      <c r="T176" s="98" t="s">
        <v>1</v>
      </c>
      <c r="U176" s="27" t="s">
        <v>29</v>
      </c>
      <c r="V176" s="99">
        <v>0</v>
      </c>
      <c r="W176" s="99">
        <f t="shared" si="21"/>
        <v>0</v>
      </c>
      <c r="X176" s="99">
        <v>0</v>
      </c>
      <c r="Y176" s="99">
        <f t="shared" si="22"/>
        <v>0</v>
      </c>
      <c r="Z176" s="99">
        <v>0</v>
      </c>
      <c r="AA176" s="100">
        <f t="shared" si="23"/>
        <v>0</v>
      </c>
      <c r="AR176" s="10" t="s">
        <v>97</v>
      </c>
      <c r="AT176" s="10" t="s">
        <v>93</v>
      </c>
      <c r="AU176" s="10" t="s">
        <v>54</v>
      </c>
      <c r="AY176" s="10" t="s">
        <v>92</v>
      </c>
      <c r="BE176" s="101">
        <f t="shared" si="24"/>
        <v>0</v>
      </c>
      <c r="BF176" s="101">
        <f t="shared" si="25"/>
        <v>0</v>
      </c>
      <c r="BG176" s="101">
        <f t="shared" si="26"/>
        <v>0</v>
      </c>
      <c r="BH176" s="101">
        <f t="shared" si="27"/>
        <v>0</v>
      </c>
      <c r="BI176" s="101">
        <f t="shared" si="28"/>
        <v>0</v>
      </c>
      <c r="BJ176" s="10" t="s">
        <v>13</v>
      </c>
      <c r="BK176" s="101">
        <f t="shared" si="29"/>
        <v>0</v>
      </c>
      <c r="BL176" s="10" t="s">
        <v>97</v>
      </c>
      <c r="BM176" s="10" t="s">
        <v>284</v>
      </c>
    </row>
    <row r="177" spans="2:65" s="5" customFormat="1" ht="29.85" customHeight="1" x14ac:dyDescent="0.3">
      <c r="B177" s="87"/>
      <c r="C177" s="115"/>
      <c r="D177" s="116" t="s">
        <v>69</v>
      </c>
      <c r="E177" s="116"/>
      <c r="F177" s="116"/>
      <c r="G177" s="116"/>
      <c r="H177" s="116"/>
      <c r="I177" s="116"/>
      <c r="J177" s="116"/>
      <c r="K177" s="116"/>
      <c r="L177" s="116"/>
      <c r="M177" s="116"/>
      <c r="N177" s="118">
        <f>BK177</f>
        <v>0</v>
      </c>
      <c r="O177" s="119"/>
      <c r="P177" s="119"/>
      <c r="Q177" s="119"/>
      <c r="R177" s="90"/>
      <c r="T177" s="91"/>
      <c r="U177" s="88"/>
      <c r="V177" s="88"/>
      <c r="W177" s="92">
        <f>SUM(W178:W183)</f>
        <v>4.2680640000000007</v>
      </c>
      <c r="X177" s="88"/>
      <c r="Y177" s="92">
        <f>SUM(Y178:Y183)</f>
        <v>0</v>
      </c>
      <c r="Z177" s="88"/>
      <c r="AA177" s="93">
        <f>SUM(AA178:AA183)</f>
        <v>0</v>
      </c>
      <c r="AR177" s="94" t="s">
        <v>13</v>
      </c>
      <c r="AT177" s="95" t="s">
        <v>45</v>
      </c>
      <c r="AU177" s="95" t="s">
        <v>13</v>
      </c>
      <c r="AY177" s="94" t="s">
        <v>92</v>
      </c>
      <c r="BK177" s="96">
        <f>SUM(BK178:BK183)</f>
        <v>0</v>
      </c>
    </row>
    <row r="178" spans="2:65" s="1" customFormat="1" ht="31.5" customHeight="1" x14ac:dyDescent="0.3">
      <c r="B178" s="70"/>
      <c r="C178" s="107" t="s">
        <v>285</v>
      </c>
      <c r="D178" s="107" t="s">
        <v>93</v>
      </c>
      <c r="E178" s="108" t="s">
        <v>286</v>
      </c>
      <c r="F178" s="127" t="s">
        <v>287</v>
      </c>
      <c r="G178" s="127"/>
      <c r="H178" s="127"/>
      <c r="I178" s="127"/>
      <c r="J178" s="109" t="s">
        <v>117</v>
      </c>
      <c r="K178" s="110">
        <v>260.75400000000002</v>
      </c>
      <c r="L178" s="128">
        <v>0</v>
      </c>
      <c r="M178" s="128"/>
      <c r="N178" s="129">
        <f t="shared" ref="N178:N183" si="30">ROUND(L178*K178,2)</f>
        <v>0</v>
      </c>
      <c r="O178" s="129"/>
      <c r="P178" s="129"/>
      <c r="Q178" s="129"/>
      <c r="R178" s="72"/>
      <c r="T178" s="98" t="s">
        <v>1</v>
      </c>
      <c r="U178" s="27" t="s">
        <v>29</v>
      </c>
      <c r="V178" s="99">
        <v>1.6E-2</v>
      </c>
      <c r="W178" s="99">
        <f t="shared" ref="W178:W183" si="31">V178*K178</f>
        <v>4.1720640000000007</v>
      </c>
      <c r="X178" s="99">
        <v>0</v>
      </c>
      <c r="Y178" s="99">
        <f t="shared" ref="Y178:Y183" si="32">X178*K178</f>
        <v>0</v>
      </c>
      <c r="Z178" s="99">
        <v>0</v>
      </c>
      <c r="AA178" s="100">
        <f t="shared" ref="AA178:AA183" si="33">Z178*K178</f>
        <v>0</v>
      </c>
      <c r="AR178" s="10" t="s">
        <v>97</v>
      </c>
      <c r="AT178" s="10" t="s">
        <v>93</v>
      </c>
      <c r="AU178" s="10" t="s">
        <v>54</v>
      </c>
      <c r="AY178" s="10" t="s">
        <v>92</v>
      </c>
      <c r="BE178" s="101">
        <f t="shared" ref="BE178:BE183" si="34">IF(U178="základní",N178,0)</f>
        <v>0</v>
      </c>
      <c r="BF178" s="101">
        <f t="shared" ref="BF178:BF183" si="35">IF(U178="snížená",N178,0)</f>
        <v>0</v>
      </c>
      <c r="BG178" s="101">
        <f t="shared" ref="BG178:BG183" si="36">IF(U178="zákl. přenesená",N178,0)</f>
        <v>0</v>
      </c>
      <c r="BH178" s="101">
        <f t="shared" ref="BH178:BH183" si="37">IF(U178="sníž. přenesená",N178,0)</f>
        <v>0</v>
      </c>
      <c r="BI178" s="101">
        <f t="shared" ref="BI178:BI183" si="38">IF(U178="nulová",N178,0)</f>
        <v>0</v>
      </c>
      <c r="BJ178" s="10" t="s">
        <v>13</v>
      </c>
      <c r="BK178" s="101">
        <f t="shared" ref="BK178:BK183" si="39">ROUND(L178*K178,2)</f>
        <v>0</v>
      </c>
      <c r="BL178" s="10" t="s">
        <v>97</v>
      </c>
      <c r="BM178" s="10" t="s">
        <v>288</v>
      </c>
    </row>
    <row r="179" spans="2:65" s="1" customFormat="1" ht="22.5" customHeight="1" x14ac:dyDescent="0.3">
      <c r="B179" s="70"/>
      <c r="C179" s="107" t="s">
        <v>289</v>
      </c>
      <c r="D179" s="107" t="s">
        <v>93</v>
      </c>
      <c r="E179" s="108" t="s">
        <v>290</v>
      </c>
      <c r="F179" s="127" t="s">
        <v>291</v>
      </c>
      <c r="G179" s="127"/>
      <c r="H179" s="127"/>
      <c r="I179" s="127"/>
      <c r="J179" s="109" t="s">
        <v>292</v>
      </c>
      <c r="K179" s="110">
        <v>2</v>
      </c>
      <c r="L179" s="128">
        <v>0</v>
      </c>
      <c r="M179" s="128"/>
      <c r="N179" s="129">
        <f t="shared" si="30"/>
        <v>0</v>
      </c>
      <c r="O179" s="129"/>
      <c r="P179" s="129"/>
      <c r="Q179" s="129"/>
      <c r="R179" s="72"/>
      <c r="T179" s="98" t="s">
        <v>1</v>
      </c>
      <c r="U179" s="27" t="s">
        <v>29</v>
      </c>
      <c r="V179" s="99">
        <v>1.6E-2</v>
      </c>
      <c r="W179" s="99">
        <f t="shared" si="31"/>
        <v>3.2000000000000001E-2</v>
      </c>
      <c r="X179" s="99">
        <v>0</v>
      </c>
      <c r="Y179" s="99">
        <f t="shared" si="32"/>
        <v>0</v>
      </c>
      <c r="Z179" s="99">
        <v>0</v>
      </c>
      <c r="AA179" s="100">
        <f t="shared" si="33"/>
        <v>0</v>
      </c>
      <c r="AR179" s="10" t="s">
        <v>97</v>
      </c>
      <c r="AT179" s="10" t="s">
        <v>93</v>
      </c>
      <c r="AU179" s="10" t="s">
        <v>54</v>
      </c>
      <c r="AY179" s="10" t="s">
        <v>92</v>
      </c>
      <c r="BE179" s="101">
        <f t="shared" si="34"/>
        <v>0</v>
      </c>
      <c r="BF179" s="101">
        <f t="shared" si="35"/>
        <v>0</v>
      </c>
      <c r="BG179" s="101">
        <f t="shared" si="36"/>
        <v>0</v>
      </c>
      <c r="BH179" s="101">
        <f t="shared" si="37"/>
        <v>0</v>
      </c>
      <c r="BI179" s="101">
        <f t="shared" si="38"/>
        <v>0</v>
      </c>
      <c r="BJ179" s="10" t="s">
        <v>13</v>
      </c>
      <c r="BK179" s="101">
        <f t="shared" si="39"/>
        <v>0</v>
      </c>
      <c r="BL179" s="10" t="s">
        <v>97</v>
      </c>
      <c r="BM179" s="10" t="s">
        <v>293</v>
      </c>
    </row>
    <row r="180" spans="2:65" s="1" customFormat="1" ht="31.5" customHeight="1" x14ac:dyDescent="0.3">
      <c r="B180" s="70"/>
      <c r="C180" s="107" t="s">
        <v>294</v>
      </c>
      <c r="D180" s="107" t="s">
        <v>93</v>
      </c>
      <c r="E180" s="108" t="s">
        <v>295</v>
      </c>
      <c r="F180" s="127" t="s">
        <v>296</v>
      </c>
      <c r="G180" s="127"/>
      <c r="H180" s="127"/>
      <c r="I180" s="127"/>
      <c r="J180" s="109" t="s">
        <v>292</v>
      </c>
      <c r="K180" s="110">
        <v>1</v>
      </c>
      <c r="L180" s="128">
        <v>0</v>
      </c>
      <c r="M180" s="128"/>
      <c r="N180" s="129">
        <f t="shared" si="30"/>
        <v>0</v>
      </c>
      <c r="O180" s="129"/>
      <c r="P180" s="129"/>
      <c r="Q180" s="129"/>
      <c r="R180" s="72"/>
      <c r="T180" s="98" t="s">
        <v>1</v>
      </c>
      <c r="U180" s="27" t="s">
        <v>29</v>
      </c>
      <c r="V180" s="99">
        <v>1.6E-2</v>
      </c>
      <c r="W180" s="99">
        <f t="shared" si="31"/>
        <v>1.6E-2</v>
      </c>
      <c r="X180" s="99">
        <v>0</v>
      </c>
      <c r="Y180" s="99">
        <f t="shared" si="32"/>
        <v>0</v>
      </c>
      <c r="Z180" s="99">
        <v>0</v>
      </c>
      <c r="AA180" s="100">
        <f t="shared" si="33"/>
        <v>0</v>
      </c>
      <c r="AR180" s="10" t="s">
        <v>97</v>
      </c>
      <c r="AT180" s="10" t="s">
        <v>93</v>
      </c>
      <c r="AU180" s="10" t="s">
        <v>54</v>
      </c>
      <c r="AY180" s="10" t="s">
        <v>92</v>
      </c>
      <c r="BE180" s="101">
        <f t="shared" si="34"/>
        <v>0</v>
      </c>
      <c r="BF180" s="101">
        <f t="shared" si="35"/>
        <v>0</v>
      </c>
      <c r="BG180" s="101">
        <f t="shared" si="36"/>
        <v>0</v>
      </c>
      <c r="BH180" s="101">
        <f t="shared" si="37"/>
        <v>0</v>
      </c>
      <c r="BI180" s="101">
        <f t="shared" si="38"/>
        <v>0</v>
      </c>
      <c r="BJ180" s="10" t="s">
        <v>13</v>
      </c>
      <c r="BK180" s="101">
        <f t="shared" si="39"/>
        <v>0</v>
      </c>
      <c r="BL180" s="10" t="s">
        <v>97</v>
      </c>
      <c r="BM180" s="10" t="s">
        <v>297</v>
      </c>
    </row>
    <row r="181" spans="2:65" s="1" customFormat="1" ht="31.5" customHeight="1" x14ac:dyDescent="0.3">
      <c r="B181" s="70"/>
      <c r="C181" s="107" t="s">
        <v>298</v>
      </c>
      <c r="D181" s="107" t="s">
        <v>93</v>
      </c>
      <c r="E181" s="108" t="s">
        <v>299</v>
      </c>
      <c r="F181" s="127" t="s">
        <v>300</v>
      </c>
      <c r="G181" s="127"/>
      <c r="H181" s="127"/>
      <c r="I181" s="127"/>
      <c r="J181" s="109" t="s">
        <v>292</v>
      </c>
      <c r="K181" s="110">
        <v>1</v>
      </c>
      <c r="L181" s="128">
        <v>0</v>
      </c>
      <c r="M181" s="128"/>
      <c r="N181" s="129">
        <f t="shared" si="30"/>
        <v>0</v>
      </c>
      <c r="O181" s="129"/>
      <c r="P181" s="129"/>
      <c r="Q181" s="129"/>
      <c r="R181" s="72"/>
      <c r="T181" s="98" t="s">
        <v>1</v>
      </c>
      <c r="U181" s="27" t="s">
        <v>29</v>
      </c>
      <c r="V181" s="99">
        <v>1.6E-2</v>
      </c>
      <c r="W181" s="99">
        <f t="shared" si="31"/>
        <v>1.6E-2</v>
      </c>
      <c r="X181" s="99">
        <v>0</v>
      </c>
      <c r="Y181" s="99">
        <f t="shared" si="32"/>
        <v>0</v>
      </c>
      <c r="Z181" s="99">
        <v>0</v>
      </c>
      <c r="AA181" s="100">
        <f t="shared" si="33"/>
        <v>0</v>
      </c>
      <c r="AR181" s="10" t="s">
        <v>97</v>
      </c>
      <c r="AT181" s="10" t="s">
        <v>93</v>
      </c>
      <c r="AU181" s="10" t="s">
        <v>54</v>
      </c>
      <c r="AY181" s="10" t="s">
        <v>92</v>
      </c>
      <c r="BE181" s="101">
        <f t="shared" si="34"/>
        <v>0</v>
      </c>
      <c r="BF181" s="101">
        <f t="shared" si="35"/>
        <v>0</v>
      </c>
      <c r="BG181" s="101">
        <f t="shared" si="36"/>
        <v>0</v>
      </c>
      <c r="BH181" s="101">
        <f t="shared" si="37"/>
        <v>0</v>
      </c>
      <c r="BI181" s="101">
        <f t="shared" si="38"/>
        <v>0</v>
      </c>
      <c r="BJ181" s="10" t="s">
        <v>13</v>
      </c>
      <c r="BK181" s="101">
        <f t="shared" si="39"/>
        <v>0</v>
      </c>
      <c r="BL181" s="10" t="s">
        <v>97</v>
      </c>
      <c r="BM181" s="10" t="s">
        <v>301</v>
      </c>
    </row>
    <row r="182" spans="2:65" s="1" customFormat="1" ht="22.5" customHeight="1" x14ac:dyDescent="0.3">
      <c r="B182" s="70"/>
      <c r="C182" s="107" t="s">
        <v>302</v>
      </c>
      <c r="D182" s="107" t="s">
        <v>93</v>
      </c>
      <c r="E182" s="108" t="s">
        <v>303</v>
      </c>
      <c r="F182" s="127" t="s">
        <v>304</v>
      </c>
      <c r="G182" s="127"/>
      <c r="H182" s="127"/>
      <c r="I182" s="127"/>
      <c r="J182" s="109" t="s">
        <v>292</v>
      </c>
      <c r="K182" s="110">
        <v>1</v>
      </c>
      <c r="L182" s="128">
        <v>0</v>
      </c>
      <c r="M182" s="128"/>
      <c r="N182" s="129">
        <f t="shared" si="30"/>
        <v>0</v>
      </c>
      <c r="O182" s="129"/>
      <c r="P182" s="129"/>
      <c r="Q182" s="129"/>
      <c r="R182" s="72"/>
      <c r="T182" s="98" t="s">
        <v>1</v>
      </c>
      <c r="U182" s="27" t="s">
        <v>29</v>
      </c>
      <c r="V182" s="99">
        <v>1.6E-2</v>
      </c>
      <c r="W182" s="99">
        <f t="shared" si="31"/>
        <v>1.6E-2</v>
      </c>
      <c r="X182" s="99">
        <v>0</v>
      </c>
      <c r="Y182" s="99">
        <f t="shared" si="32"/>
        <v>0</v>
      </c>
      <c r="Z182" s="99">
        <v>0</v>
      </c>
      <c r="AA182" s="100">
        <f t="shared" si="33"/>
        <v>0</v>
      </c>
      <c r="AR182" s="10" t="s">
        <v>97</v>
      </c>
      <c r="AT182" s="10" t="s">
        <v>93</v>
      </c>
      <c r="AU182" s="10" t="s">
        <v>54</v>
      </c>
      <c r="AY182" s="10" t="s">
        <v>92</v>
      </c>
      <c r="BE182" s="101">
        <f t="shared" si="34"/>
        <v>0</v>
      </c>
      <c r="BF182" s="101">
        <f t="shared" si="35"/>
        <v>0</v>
      </c>
      <c r="BG182" s="101">
        <f t="shared" si="36"/>
        <v>0</v>
      </c>
      <c r="BH182" s="101">
        <f t="shared" si="37"/>
        <v>0</v>
      </c>
      <c r="BI182" s="101">
        <f t="shared" si="38"/>
        <v>0</v>
      </c>
      <c r="BJ182" s="10" t="s">
        <v>13</v>
      </c>
      <c r="BK182" s="101">
        <f t="shared" si="39"/>
        <v>0</v>
      </c>
      <c r="BL182" s="10" t="s">
        <v>97</v>
      </c>
      <c r="BM182" s="10" t="s">
        <v>305</v>
      </c>
    </row>
    <row r="183" spans="2:65" s="1" customFormat="1" ht="22.5" customHeight="1" x14ac:dyDescent="0.3">
      <c r="B183" s="70"/>
      <c r="C183" s="107" t="s">
        <v>306</v>
      </c>
      <c r="D183" s="107" t="s">
        <v>93</v>
      </c>
      <c r="E183" s="108" t="s">
        <v>307</v>
      </c>
      <c r="F183" s="127" t="s">
        <v>308</v>
      </c>
      <c r="G183" s="127"/>
      <c r="H183" s="127"/>
      <c r="I183" s="127"/>
      <c r="J183" s="109" t="s">
        <v>292</v>
      </c>
      <c r="K183" s="110">
        <v>1</v>
      </c>
      <c r="L183" s="128">
        <v>0</v>
      </c>
      <c r="M183" s="128"/>
      <c r="N183" s="129">
        <f t="shared" si="30"/>
        <v>0</v>
      </c>
      <c r="O183" s="129"/>
      <c r="P183" s="129"/>
      <c r="Q183" s="129"/>
      <c r="R183" s="72"/>
      <c r="T183" s="98" t="s">
        <v>1</v>
      </c>
      <c r="U183" s="27" t="s">
        <v>29</v>
      </c>
      <c r="V183" s="99">
        <v>1.6E-2</v>
      </c>
      <c r="W183" s="99">
        <f t="shared" si="31"/>
        <v>1.6E-2</v>
      </c>
      <c r="X183" s="99">
        <v>0</v>
      </c>
      <c r="Y183" s="99">
        <f t="shared" si="32"/>
        <v>0</v>
      </c>
      <c r="Z183" s="99">
        <v>0</v>
      </c>
      <c r="AA183" s="100">
        <f t="shared" si="33"/>
        <v>0</v>
      </c>
      <c r="AR183" s="10" t="s">
        <v>97</v>
      </c>
      <c r="AT183" s="10" t="s">
        <v>93</v>
      </c>
      <c r="AU183" s="10" t="s">
        <v>54</v>
      </c>
      <c r="AY183" s="10" t="s">
        <v>92</v>
      </c>
      <c r="BE183" s="101">
        <f t="shared" si="34"/>
        <v>0</v>
      </c>
      <c r="BF183" s="101">
        <f t="shared" si="35"/>
        <v>0</v>
      </c>
      <c r="BG183" s="101">
        <f t="shared" si="36"/>
        <v>0</v>
      </c>
      <c r="BH183" s="101">
        <f t="shared" si="37"/>
        <v>0</v>
      </c>
      <c r="BI183" s="101">
        <f t="shared" si="38"/>
        <v>0</v>
      </c>
      <c r="BJ183" s="10" t="s">
        <v>13</v>
      </c>
      <c r="BK183" s="101">
        <f t="shared" si="39"/>
        <v>0</v>
      </c>
      <c r="BL183" s="10" t="s">
        <v>97</v>
      </c>
      <c r="BM183" s="10" t="s">
        <v>309</v>
      </c>
    </row>
    <row r="184" spans="2:65" s="5" customFormat="1" ht="37.35" customHeight="1" x14ac:dyDescent="0.35">
      <c r="B184" s="87"/>
      <c r="C184" s="115"/>
      <c r="D184" s="117" t="s">
        <v>70</v>
      </c>
      <c r="E184" s="117"/>
      <c r="F184" s="117"/>
      <c r="G184" s="117"/>
      <c r="H184" s="117"/>
      <c r="I184" s="117"/>
      <c r="J184" s="117"/>
      <c r="K184" s="117"/>
      <c r="L184" s="117"/>
      <c r="M184" s="117"/>
      <c r="N184" s="120">
        <f>BK184</f>
        <v>0</v>
      </c>
      <c r="O184" s="121"/>
      <c r="P184" s="121"/>
      <c r="Q184" s="121"/>
      <c r="R184" s="90"/>
      <c r="T184" s="91"/>
      <c r="U184" s="88"/>
      <c r="V184" s="88"/>
      <c r="W184" s="92">
        <f>W185+W191</f>
        <v>10.968</v>
      </c>
      <c r="X184" s="88"/>
      <c r="Y184" s="92">
        <f>Y185+Y191</f>
        <v>0.31788000000000005</v>
      </c>
      <c r="Z184" s="88"/>
      <c r="AA184" s="93">
        <f>AA185+AA191</f>
        <v>0</v>
      </c>
      <c r="AR184" s="94" t="s">
        <v>54</v>
      </c>
      <c r="AT184" s="95" t="s">
        <v>45</v>
      </c>
      <c r="AU184" s="95" t="s">
        <v>46</v>
      </c>
      <c r="AY184" s="94" t="s">
        <v>92</v>
      </c>
      <c r="BK184" s="96">
        <f>BK185+BK191</f>
        <v>0</v>
      </c>
    </row>
    <row r="185" spans="2:65" s="5" customFormat="1" ht="19.899999999999999" customHeight="1" x14ac:dyDescent="0.3">
      <c r="B185" s="87"/>
      <c r="C185" s="115"/>
      <c r="D185" s="116" t="s">
        <v>71</v>
      </c>
      <c r="E185" s="116"/>
      <c r="F185" s="116"/>
      <c r="G185" s="116"/>
      <c r="H185" s="116"/>
      <c r="I185" s="116"/>
      <c r="J185" s="116"/>
      <c r="K185" s="116"/>
      <c r="L185" s="116"/>
      <c r="M185" s="116"/>
      <c r="N185" s="122">
        <f>BK185</f>
        <v>0</v>
      </c>
      <c r="O185" s="123"/>
      <c r="P185" s="123"/>
      <c r="Q185" s="123"/>
      <c r="R185" s="90"/>
      <c r="T185" s="91"/>
      <c r="U185" s="88"/>
      <c r="V185" s="88"/>
      <c r="W185" s="92">
        <f>SUM(W186:W190)</f>
        <v>5.9039999999999999</v>
      </c>
      <c r="X185" s="88"/>
      <c r="Y185" s="92">
        <f>SUM(Y186:Y190)</f>
        <v>0.11936000000000001</v>
      </c>
      <c r="Z185" s="88"/>
      <c r="AA185" s="93">
        <f>SUM(AA186:AA190)</f>
        <v>0</v>
      </c>
      <c r="AR185" s="94" t="s">
        <v>54</v>
      </c>
      <c r="AT185" s="95" t="s">
        <v>45</v>
      </c>
      <c r="AU185" s="95" t="s">
        <v>13</v>
      </c>
      <c r="AY185" s="94" t="s">
        <v>92</v>
      </c>
      <c r="BK185" s="96">
        <f>SUM(BK186:BK190)</f>
        <v>0</v>
      </c>
    </row>
    <row r="186" spans="2:65" s="1" customFormat="1" ht="44.25" customHeight="1" x14ac:dyDescent="0.3">
      <c r="B186" s="70"/>
      <c r="C186" s="107" t="s">
        <v>310</v>
      </c>
      <c r="D186" s="107" t="s">
        <v>93</v>
      </c>
      <c r="E186" s="108" t="s">
        <v>311</v>
      </c>
      <c r="F186" s="127" t="s">
        <v>312</v>
      </c>
      <c r="G186" s="127"/>
      <c r="H186" s="127"/>
      <c r="I186" s="127"/>
      <c r="J186" s="109" t="s">
        <v>96</v>
      </c>
      <c r="K186" s="110">
        <v>24</v>
      </c>
      <c r="L186" s="128">
        <v>0</v>
      </c>
      <c r="M186" s="128"/>
      <c r="N186" s="129">
        <f>ROUND(L186*K186,2)</f>
        <v>0</v>
      </c>
      <c r="O186" s="129"/>
      <c r="P186" s="129"/>
      <c r="Q186" s="129"/>
      <c r="R186" s="72"/>
      <c r="T186" s="98" t="s">
        <v>1</v>
      </c>
      <c r="U186" s="27" t="s">
        <v>29</v>
      </c>
      <c r="V186" s="99">
        <v>2.4E-2</v>
      </c>
      <c r="W186" s="99">
        <f>V186*K186</f>
        <v>0.57600000000000007</v>
      </c>
      <c r="X186" s="99">
        <v>0</v>
      </c>
      <c r="Y186" s="99">
        <f>X186*K186</f>
        <v>0</v>
      </c>
      <c r="Z186" s="99">
        <v>0</v>
      </c>
      <c r="AA186" s="100">
        <f>Z186*K186</f>
        <v>0</v>
      </c>
      <c r="AR186" s="10" t="s">
        <v>156</v>
      </c>
      <c r="AT186" s="10" t="s">
        <v>93</v>
      </c>
      <c r="AU186" s="10" t="s">
        <v>54</v>
      </c>
      <c r="AY186" s="10" t="s">
        <v>92</v>
      </c>
      <c r="BE186" s="101">
        <f>IF(U186="základní",N186,0)</f>
        <v>0</v>
      </c>
      <c r="BF186" s="101">
        <f>IF(U186="snížená",N186,0)</f>
        <v>0</v>
      </c>
      <c r="BG186" s="101">
        <f>IF(U186="zákl. přenesená",N186,0)</f>
        <v>0</v>
      </c>
      <c r="BH186" s="101">
        <f>IF(U186="sníž. přenesená",N186,0)</f>
        <v>0</v>
      </c>
      <c r="BI186" s="101">
        <f>IF(U186="nulová",N186,0)</f>
        <v>0</v>
      </c>
      <c r="BJ186" s="10" t="s">
        <v>13</v>
      </c>
      <c r="BK186" s="101">
        <f>ROUND(L186*K186,2)</f>
        <v>0</v>
      </c>
      <c r="BL186" s="10" t="s">
        <v>156</v>
      </c>
      <c r="BM186" s="10" t="s">
        <v>313</v>
      </c>
    </row>
    <row r="187" spans="2:65" s="1" customFormat="1" ht="22.5" customHeight="1" x14ac:dyDescent="0.3">
      <c r="B187" s="70"/>
      <c r="C187" s="111" t="s">
        <v>314</v>
      </c>
      <c r="D187" s="111" t="s">
        <v>131</v>
      </c>
      <c r="E187" s="112" t="s">
        <v>315</v>
      </c>
      <c r="F187" s="130" t="s">
        <v>316</v>
      </c>
      <c r="G187" s="130"/>
      <c r="H187" s="130"/>
      <c r="I187" s="130"/>
      <c r="J187" s="113" t="s">
        <v>117</v>
      </c>
      <c r="K187" s="114">
        <v>5.0000000000000001E-3</v>
      </c>
      <c r="L187" s="131">
        <v>0</v>
      </c>
      <c r="M187" s="131"/>
      <c r="N187" s="132">
        <f>ROUND(L187*K187,2)</f>
        <v>0</v>
      </c>
      <c r="O187" s="129"/>
      <c r="P187" s="129"/>
      <c r="Q187" s="129"/>
      <c r="R187" s="72"/>
      <c r="T187" s="98" t="s">
        <v>1</v>
      </c>
      <c r="U187" s="27" t="s">
        <v>29</v>
      </c>
      <c r="V187" s="99">
        <v>0</v>
      </c>
      <c r="W187" s="99">
        <f>V187*K187</f>
        <v>0</v>
      </c>
      <c r="X187" s="99">
        <v>1</v>
      </c>
      <c r="Y187" s="99">
        <f>X187*K187</f>
        <v>5.0000000000000001E-3</v>
      </c>
      <c r="Z187" s="99">
        <v>0</v>
      </c>
      <c r="AA187" s="100">
        <f>Z187*K187</f>
        <v>0</v>
      </c>
      <c r="AR187" s="10" t="s">
        <v>215</v>
      </c>
      <c r="AT187" s="10" t="s">
        <v>131</v>
      </c>
      <c r="AU187" s="10" t="s">
        <v>54</v>
      </c>
      <c r="AY187" s="10" t="s">
        <v>92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0" t="s">
        <v>13</v>
      </c>
      <c r="BK187" s="101">
        <f>ROUND(L187*K187,2)</f>
        <v>0</v>
      </c>
      <c r="BL187" s="10" t="s">
        <v>156</v>
      </c>
      <c r="BM187" s="10" t="s">
        <v>317</v>
      </c>
    </row>
    <row r="188" spans="2:65" s="1" customFormat="1" ht="31.5" customHeight="1" x14ac:dyDescent="0.3">
      <c r="B188" s="70"/>
      <c r="C188" s="107" t="s">
        <v>318</v>
      </c>
      <c r="D188" s="107" t="s">
        <v>93</v>
      </c>
      <c r="E188" s="108" t="s">
        <v>319</v>
      </c>
      <c r="F188" s="127" t="s">
        <v>320</v>
      </c>
      <c r="G188" s="127"/>
      <c r="H188" s="127"/>
      <c r="I188" s="127"/>
      <c r="J188" s="109" t="s">
        <v>96</v>
      </c>
      <c r="K188" s="110">
        <v>24</v>
      </c>
      <c r="L188" s="128">
        <v>0</v>
      </c>
      <c r="M188" s="128"/>
      <c r="N188" s="129">
        <f>ROUND(L188*K188,2)</f>
        <v>0</v>
      </c>
      <c r="O188" s="129"/>
      <c r="P188" s="129"/>
      <c r="Q188" s="129"/>
      <c r="R188" s="72"/>
      <c r="T188" s="98" t="s">
        <v>1</v>
      </c>
      <c r="U188" s="27" t="s">
        <v>29</v>
      </c>
      <c r="V188" s="99">
        <v>0.222</v>
      </c>
      <c r="W188" s="99">
        <f>V188*K188</f>
        <v>5.3280000000000003</v>
      </c>
      <c r="X188" s="99">
        <v>4.0000000000000002E-4</v>
      </c>
      <c r="Y188" s="99">
        <f>X188*K188</f>
        <v>9.6000000000000009E-3</v>
      </c>
      <c r="Z188" s="99">
        <v>0</v>
      </c>
      <c r="AA188" s="100">
        <f>Z188*K188</f>
        <v>0</v>
      </c>
      <c r="AR188" s="10" t="s">
        <v>156</v>
      </c>
      <c r="AT188" s="10" t="s">
        <v>93</v>
      </c>
      <c r="AU188" s="10" t="s">
        <v>54</v>
      </c>
      <c r="AY188" s="10" t="s">
        <v>92</v>
      </c>
      <c r="BE188" s="101">
        <f>IF(U188="základní",N188,0)</f>
        <v>0</v>
      </c>
      <c r="BF188" s="101">
        <f>IF(U188="snížená",N188,0)</f>
        <v>0</v>
      </c>
      <c r="BG188" s="101">
        <f>IF(U188="zákl. přenesená",N188,0)</f>
        <v>0</v>
      </c>
      <c r="BH188" s="101">
        <f>IF(U188="sníž. přenesená",N188,0)</f>
        <v>0</v>
      </c>
      <c r="BI188" s="101">
        <f>IF(U188="nulová",N188,0)</f>
        <v>0</v>
      </c>
      <c r="BJ188" s="10" t="s">
        <v>13</v>
      </c>
      <c r="BK188" s="101">
        <f>ROUND(L188*K188,2)</f>
        <v>0</v>
      </c>
      <c r="BL188" s="10" t="s">
        <v>156</v>
      </c>
      <c r="BM188" s="10" t="s">
        <v>321</v>
      </c>
    </row>
    <row r="189" spans="2:65" s="1" customFormat="1" ht="22.5" customHeight="1" x14ac:dyDescent="0.3">
      <c r="B189" s="70"/>
      <c r="C189" s="111" t="s">
        <v>322</v>
      </c>
      <c r="D189" s="111" t="s">
        <v>131</v>
      </c>
      <c r="E189" s="112" t="s">
        <v>323</v>
      </c>
      <c r="F189" s="130" t="s">
        <v>324</v>
      </c>
      <c r="G189" s="130"/>
      <c r="H189" s="130"/>
      <c r="I189" s="130"/>
      <c r="J189" s="113" t="s">
        <v>96</v>
      </c>
      <c r="K189" s="114">
        <v>27</v>
      </c>
      <c r="L189" s="131">
        <v>0</v>
      </c>
      <c r="M189" s="131"/>
      <c r="N189" s="132">
        <f>ROUND(L189*K189,2)</f>
        <v>0</v>
      </c>
      <c r="O189" s="129"/>
      <c r="P189" s="129"/>
      <c r="Q189" s="129"/>
      <c r="R189" s="72"/>
      <c r="T189" s="98" t="s">
        <v>1</v>
      </c>
      <c r="U189" s="27" t="s">
        <v>29</v>
      </c>
      <c r="V189" s="99">
        <v>0</v>
      </c>
      <c r="W189" s="99">
        <f>V189*K189</f>
        <v>0</v>
      </c>
      <c r="X189" s="99">
        <v>3.8800000000000002E-3</v>
      </c>
      <c r="Y189" s="99">
        <f>X189*K189</f>
        <v>0.10476000000000001</v>
      </c>
      <c r="Z189" s="99">
        <v>0</v>
      </c>
      <c r="AA189" s="100">
        <f>Z189*K189</f>
        <v>0</v>
      </c>
      <c r="AR189" s="10" t="s">
        <v>215</v>
      </c>
      <c r="AT189" s="10" t="s">
        <v>131</v>
      </c>
      <c r="AU189" s="10" t="s">
        <v>54</v>
      </c>
      <c r="AY189" s="10" t="s">
        <v>92</v>
      </c>
      <c r="BE189" s="101">
        <f>IF(U189="základní",N189,0)</f>
        <v>0</v>
      </c>
      <c r="BF189" s="101">
        <f>IF(U189="snížená",N189,0)</f>
        <v>0</v>
      </c>
      <c r="BG189" s="101">
        <f>IF(U189="zákl. přenesená",N189,0)</f>
        <v>0</v>
      </c>
      <c r="BH189" s="101">
        <f>IF(U189="sníž. přenesená",N189,0)</f>
        <v>0</v>
      </c>
      <c r="BI189" s="101">
        <f>IF(U189="nulová",N189,0)</f>
        <v>0</v>
      </c>
      <c r="BJ189" s="10" t="s">
        <v>13</v>
      </c>
      <c r="BK189" s="101">
        <f>ROUND(L189*K189,2)</f>
        <v>0</v>
      </c>
      <c r="BL189" s="10" t="s">
        <v>156</v>
      </c>
      <c r="BM189" s="10" t="s">
        <v>325</v>
      </c>
    </row>
    <row r="190" spans="2:65" s="1" customFormat="1" ht="31.5" customHeight="1" x14ac:dyDescent="0.3">
      <c r="B190" s="70"/>
      <c r="C190" s="107" t="s">
        <v>326</v>
      </c>
      <c r="D190" s="107" t="s">
        <v>93</v>
      </c>
      <c r="E190" s="108" t="s">
        <v>327</v>
      </c>
      <c r="F190" s="127" t="s">
        <v>328</v>
      </c>
      <c r="G190" s="127"/>
      <c r="H190" s="127"/>
      <c r="I190" s="127"/>
      <c r="J190" s="109" t="s">
        <v>329</v>
      </c>
      <c r="K190" s="110">
        <v>73.847999999999999</v>
      </c>
      <c r="L190" s="128">
        <v>0</v>
      </c>
      <c r="M190" s="128"/>
      <c r="N190" s="129">
        <f>ROUND(L190*K190,2)</f>
        <v>0</v>
      </c>
      <c r="O190" s="129"/>
      <c r="P190" s="129"/>
      <c r="Q190" s="129"/>
      <c r="R190" s="72"/>
      <c r="T190" s="98" t="s">
        <v>1</v>
      </c>
      <c r="U190" s="27" t="s">
        <v>29</v>
      </c>
      <c r="V190" s="99">
        <v>0</v>
      </c>
      <c r="W190" s="99">
        <f>V190*K190</f>
        <v>0</v>
      </c>
      <c r="X190" s="99">
        <v>0</v>
      </c>
      <c r="Y190" s="99">
        <f>X190*K190</f>
        <v>0</v>
      </c>
      <c r="Z190" s="99">
        <v>0</v>
      </c>
      <c r="AA190" s="100">
        <f>Z190*K190</f>
        <v>0</v>
      </c>
      <c r="AR190" s="10" t="s">
        <v>156</v>
      </c>
      <c r="AT190" s="10" t="s">
        <v>93</v>
      </c>
      <c r="AU190" s="10" t="s">
        <v>54</v>
      </c>
      <c r="AY190" s="10" t="s">
        <v>92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0" t="s">
        <v>13</v>
      </c>
      <c r="BK190" s="101">
        <f>ROUND(L190*K190,2)</f>
        <v>0</v>
      </c>
      <c r="BL190" s="10" t="s">
        <v>156</v>
      </c>
      <c r="BM190" s="10" t="s">
        <v>330</v>
      </c>
    </row>
    <row r="191" spans="2:65" s="5" customFormat="1" ht="29.85" customHeight="1" x14ac:dyDescent="0.3">
      <c r="B191" s="87"/>
      <c r="C191" s="115"/>
      <c r="D191" s="116" t="s">
        <v>72</v>
      </c>
      <c r="E191" s="116"/>
      <c r="F191" s="116"/>
      <c r="G191" s="116"/>
      <c r="H191" s="116"/>
      <c r="I191" s="116"/>
      <c r="J191" s="116"/>
      <c r="K191" s="116"/>
      <c r="L191" s="116"/>
      <c r="M191" s="116"/>
      <c r="N191" s="118">
        <f>BK191</f>
        <v>0</v>
      </c>
      <c r="O191" s="119"/>
      <c r="P191" s="119"/>
      <c r="Q191" s="119"/>
      <c r="R191" s="90"/>
      <c r="T191" s="91"/>
      <c r="U191" s="88"/>
      <c r="V191" s="88"/>
      <c r="W191" s="92">
        <f>SUM(W192:W194)</f>
        <v>5.0640000000000001</v>
      </c>
      <c r="X191" s="88"/>
      <c r="Y191" s="92">
        <f>SUM(Y192:Y194)</f>
        <v>0.19852000000000003</v>
      </c>
      <c r="Z191" s="88"/>
      <c r="AA191" s="93">
        <f>SUM(AA192:AA194)</f>
        <v>0</v>
      </c>
      <c r="AR191" s="94" t="s">
        <v>54</v>
      </c>
      <c r="AT191" s="95" t="s">
        <v>45</v>
      </c>
      <c r="AU191" s="95" t="s">
        <v>13</v>
      </c>
      <c r="AY191" s="94" t="s">
        <v>92</v>
      </c>
      <c r="BK191" s="96">
        <f>SUM(BK192:BK194)</f>
        <v>0</v>
      </c>
    </row>
    <row r="192" spans="2:65" s="1" customFormat="1" ht="31.5" customHeight="1" x14ac:dyDescent="0.3">
      <c r="B192" s="70"/>
      <c r="C192" s="107" t="s">
        <v>331</v>
      </c>
      <c r="D192" s="107" t="s">
        <v>93</v>
      </c>
      <c r="E192" s="108" t="s">
        <v>332</v>
      </c>
      <c r="F192" s="127" t="s">
        <v>333</v>
      </c>
      <c r="G192" s="127"/>
      <c r="H192" s="127"/>
      <c r="I192" s="127"/>
      <c r="J192" s="109" t="s">
        <v>96</v>
      </c>
      <c r="K192" s="110">
        <v>24</v>
      </c>
      <c r="L192" s="128">
        <v>0</v>
      </c>
      <c r="M192" s="128"/>
      <c r="N192" s="129">
        <f>ROUND(L192*K192,2)</f>
        <v>0</v>
      </c>
      <c r="O192" s="129"/>
      <c r="P192" s="129"/>
      <c r="Q192" s="129"/>
      <c r="R192" s="72"/>
      <c r="T192" s="98" t="s">
        <v>1</v>
      </c>
      <c r="U192" s="27" t="s">
        <v>29</v>
      </c>
      <c r="V192" s="99">
        <v>0.21099999999999999</v>
      </c>
      <c r="W192" s="99">
        <f>V192*K192</f>
        <v>5.0640000000000001</v>
      </c>
      <c r="X192" s="99">
        <v>6.2300000000000003E-3</v>
      </c>
      <c r="Y192" s="99">
        <f>X192*K192</f>
        <v>0.14952000000000001</v>
      </c>
      <c r="Z192" s="99">
        <v>0</v>
      </c>
      <c r="AA192" s="100">
        <f>Z192*K192</f>
        <v>0</v>
      </c>
      <c r="AR192" s="10" t="s">
        <v>156</v>
      </c>
      <c r="AT192" s="10" t="s">
        <v>93</v>
      </c>
      <c r="AU192" s="10" t="s">
        <v>54</v>
      </c>
      <c r="AY192" s="10" t="s">
        <v>92</v>
      </c>
      <c r="BE192" s="101">
        <f>IF(U192="základní",N192,0)</f>
        <v>0</v>
      </c>
      <c r="BF192" s="101">
        <f>IF(U192="snížená",N192,0)</f>
        <v>0</v>
      </c>
      <c r="BG192" s="101">
        <f>IF(U192="zákl. přenesená",N192,0)</f>
        <v>0</v>
      </c>
      <c r="BH192" s="101">
        <f>IF(U192="sníž. přenesená",N192,0)</f>
        <v>0</v>
      </c>
      <c r="BI192" s="101">
        <f>IF(U192="nulová",N192,0)</f>
        <v>0</v>
      </c>
      <c r="BJ192" s="10" t="s">
        <v>13</v>
      </c>
      <c r="BK192" s="101">
        <f>ROUND(L192*K192,2)</f>
        <v>0</v>
      </c>
      <c r="BL192" s="10" t="s">
        <v>156</v>
      </c>
      <c r="BM192" s="10" t="s">
        <v>334</v>
      </c>
    </row>
    <row r="193" spans="2:65" s="1" customFormat="1" ht="22.5" customHeight="1" x14ac:dyDescent="0.3">
      <c r="B193" s="70"/>
      <c r="C193" s="111" t="s">
        <v>335</v>
      </c>
      <c r="D193" s="111" t="s">
        <v>131</v>
      </c>
      <c r="E193" s="112" t="s">
        <v>336</v>
      </c>
      <c r="F193" s="130" t="s">
        <v>337</v>
      </c>
      <c r="G193" s="130"/>
      <c r="H193" s="130"/>
      <c r="I193" s="130"/>
      <c r="J193" s="113" t="s">
        <v>96</v>
      </c>
      <c r="K193" s="114">
        <v>24.5</v>
      </c>
      <c r="L193" s="131">
        <v>0</v>
      </c>
      <c r="M193" s="131"/>
      <c r="N193" s="132">
        <f>ROUND(L193*K193,2)</f>
        <v>0</v>
      </c>
      <c r="O193" s="129"/>
      <c r="P193" s="129"/>
      <c r="Q193" s="129"/>
      <c r="R193" s="72"/>
      <c r="T193" s="98" t="s">
        <v>1</v>
      </c>
      <c r="U193" s="27" t="s">
        <v>29</v>
      </c>
      <c r="V193" s="99">
        <v>0</v>
      </c>
      <c r="W193" s="99">
        <f>V193*K193</f>
        <v>0</v>
      </c>
      <c r="X193" s="99">
        <v>2E-3</v>
      </c>
      <c r="Y193" s="99">
        <f>X193*K193</f>
        <v>4.9000000000000002E-2</v>
      </c>
      <c r="Z193" s="99">
        <v>0</v>
      </c>
      <c r="AA193" s="100">
        <f>Z193*K193</f>
        <v>0</v>
      </c>
      <c r="AR193" s="10" t="s">
        <v>215</v>
      </c>
      <c r="AT193" s="10" t="s">
        <v>131</v>
      </c>
      <c r="AU193" s="10" t="s">
        <v>54</v>
      </c>
      <c r="AY193" s="10" t="s">
        <v>92</v>
      </c>
      <c r="BE193" s="101">
        <f>IF(U193="základní",N193,0)</f>
        <v>0</v>
      </c>
      <c r="BF193" s="101">
        <f>IF(U193="snížená",N193,0)</f>
        <v>0</v>
      </c>
      <c r="BG193" s="101">
        <f>IF(U193="zákl. přenesená",N193,0)</f>
        <v>0</v>
      </c>
      <c r="BH193" s="101">
        <f>IF(U193="sníž. přenesená",N193,0)</f>
        <v>0</v>
      </c>
      <c r="BI193" s="101">
        <f>IF(U193="nulová",N193,0)</f>
        <v>0</v>
      </c>
      <c r="BJ193" s="10" t="s">
        <v>13</v>
      </c>
      <c r="BK193" s="101">
        <f>ROUND(L193*K193,2)</f>
        <v>0</v>
      </c>
      <c r="BL193" s="10" t="s">
        <v>156</v>
      </c>
      <c r="BM193" s="10" t="s">
        <v>338</v>
      </c>
    </row>
    <row r="194" spans="2:65" s="1" customFormat="1" ht="31.5" customHeight="1" x14ac:dyDescent="0.3">
      <c r="B194" s="70"/>
      <c r="C194" s="107" t="s">
        <v>339</v>
      </c>
      <c r="D194" s="107" t="s">
        <v>93</v>
      </c>
      <c r="E194" s="108" t="s">
        <v>340</v>
      </c>
      <c r="F194" s="127" t="s">
        <v>341</v>
      </c>
      <c r="G194" s="127"/>
      <c r="H194" s="127"/>
      <c r="I194" s="127"/>
      <c r="J194" s="109" t="s">
        <v>329</v>
      </c>
      <c r="K194" s="110">
        <v>174.208</v>
      </c>
      <c r="L194" s="128">
        <v>0</v>
      </c>
      <c r="M194" s="128"/>
      <c r="N194" s="129">
        <f>ROUND(L194*K194,2)</f>
        <v>0</v>
      </c>
      <c r="O194" s="129"/>
      <c r="P194" s="129"/>
      <c r="Q194" s="129"/>
      <c r="R194" s="72"/>
      <c r="T194" s="98" t="s">
        <v>1</v>
      </c>
      <c r="U194" s="102" t="s">
        <v>29</v>
      </c>
      <c r="V194" s="103">
        <v>0</v>
      </c>
      <c r="W194" s="103">
        <f>V194*K194</f>
        <v>0</v>
      </c>
      <c r="X194" s="103">
        <v>0</v>
      </c>
      <c r="Y194" s="103">
        <f>X194*K194</f>
        <v>0</v>
      </c>
      <c r="Z194" s="103">
        <v>0</v>
      </c>
      <c r="AA194" s="104">
        <f>Z194*K194</f>
        <v>0</v>
      </c>
      <c r="AR194" s="10" t="s">
        <v>156</v>
      </c>
      <c r="AT194" s="10" t="s">
        <v>93</v>
      </c>
      <c r="AU194" s="10" t="s">
        <v>54</v>
      </c>
      <c r="AY194" s="10" t="s">
        <v>92</v>
      </c>
      <c r="BE194" s="101">
        <f>IF(U194="základní",N194,0)</f>
        <v>0</v>
      </c>
      <c r="BF194" s="101">
        <f>IF(U194="snížená",N194,0)</f>
        <v>0</v>
      </c>
      <c r="BG194" s="101">
        <f>IF(U194="zákl. přenesená",N194,0)</f>
        <v>0</v>
      </c>
      <c r="BH194" s="101">
        <f>IF(U194="sníž. přenesená",N194,0)</f>
        <v>0</v>
      </c>
      <c r="BI194" s="101">
        <f>IF(U194="nulová",N194,0)</f>
        <v>0</v>
      </c>
      <c r="BJ194" s="10" t="s">
        <v>13</v>
      </c>
      <c r="BK194" s="101">
        <f>ROUND(L194*K194,2)</f>
        <v>0</v>
      </c>
      <c r="BL194" s="10" t="s">
        <v>156</v>
      </c>
      <c r="BM194" s="10" t="s">
        <v>342</v>
      </c>
    </row>
    <row r="195" spans="2:65" s="1" customFormat="1" ht="6.95" customHeight="1" x14ac:dyDescent="0.3">
      <c r="B195" s="37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9"/>
    </row>
  </sheetData>
  <sheetProtection algorithmName="SHA-512" hashValue="a92QLqcMsrLiFcv+lIo5aaG1JoDRR3wnD2CfpMVOg6a2bU2wBzRk3oZhYxrFka/XWb9T7qzY2HawHE/aZygXfA==" saltValue="hIEayVOu/s/nlPvrxBub9A==" spinCount="100000" sheet="1" objects="1" scenarios="1"/>
  <protectedRanges>
    <protectedRange sqref="L124:M194" name="Oblast1"/>
  </protectedRanges>
  <mergeCells count="26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N121:Q121"/>
    <mergeCell ref="N122:Q122"/>
    <mergeCell ref="N123:Q123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N138:Q13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N141:Q141"/>
    <mergeCell ref="N151:Q151"/>
    <mergeCell ref="N177:Q177"/>
    <mergeCell ref="N184:Q184"/>
    <mergeCell ref="N185:Q185"/>
    <mergeCell ref="N191:Q191"/>
    <mergeCell ref="H1:K1"/>
    <mergeCell ref="S2:AC2"/>
    <mergeCell ref="F192:I192"/>
    <mergeCell ref="L192:M192"/>
    <mergeCell ref="N192:Q192"/>
    <mergeCell ref="F183:I183"/>
    <mergeCell ref="L183:M183"/>
    <mergeCell ref="N183:Q183"/>
    <mergeCell ref="F186:I186"/>
    <mergeCell ref="L186:M186"/>
    <mergeCell ref="N186:Q186"/>
    <mergeCell ref="F187:I187"/>
    <mergeCell ref="L187:M187"/>
    <mergeCell ref="N187:Q187"/>
    <mergeCell ref="F180:I180"/>
    <mergeCell ref="L180:M180"/>
    <mergeCell ref="N180:Q180"/>
    <mergeCell ref="F181:I181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1.1 Stavební část</vt:lpstr>
      <vt:lpstr>'SO 1.1 Stavební část'!Názvy_tisku</vt:lpstr>
      <vt:lpstr>'SO 1.1 Stavební část'!Oblast_tisku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JITKAPC\Jitka</dc:creator>
  <cp:lastModifiedBy>Pavel Procházka</cp:lastModifiedBy>
  <dcterms:created xsi:type="dcterms:W3CDTF">2021-10-22T09:03:03Z</dcterms:created>
  <dcterms:modified xsi:type="dcterms:W3CDTF">2023-02-09T08:58:25Z</dcterms:modified>
</cp:coreProperties>
</file>